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RH\DIA\DEKS\Pakningsvedlæg + Certifikater\Beregning af ISI og MNPT\"/>
    </mc:Choice>
  </mc:AlternateContent>
  <xr:revisionPtr revIDLastSave="0" documentId="13_ncr:1_{CC744F27-D13F-4A1C-BB04-2B885AF2C39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dtast data" sheetId="2" r:id="rId1"/>
    <sheet name="Vejledning og revisionshistorie" sheetId="4" r:id="rId2"/>
    <sheet name="Definer kalibratorværdier" sheetId="3" state="hidden" r:id="rId3"/>
    <sheet name="Beregninger" sheetId="1" state="hidden" r:id="rId4"/>
  </sheets>
  <definedNames>
    <definedName name="_xlnm.Print_Area" localSheetId="0">'Indtast data'!$A$1:$G$120</definedName>
    <definedName name="_xlnm.Print_Titles" localSheetId="0">'Indtast data'!$1:$6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P8" i="1" s="1"/>
  <c r="P29" i="1" s="1"/>
  <c r="E8" i="1"/>
  <c r="Q8" i="1" s="1"/>
  <c r="F8" i="1"/>
  <c r="F21" i="1" s="1"/>
  <c r="F38" i="1" s="1"/>
  <c r="D9" i="1"/>
  <c r="P9" i="1" s="1"/>
  <c r="E9" i="1"/>
  <c r="Q9" i="1" s="1"/>
  <c r="Q30" i="1" s="1"/>
  <c r="F9" i="1"/>
  <c r="R9" i="1" s="1"/>
  <c r="D10" i="1"/>
  <c r="P10" i="1" s="1"/>
  <c r="E10" i="1"/>
  <c r="Q10" i="1" s="1"/>
  <c r="Q31" i="1" s="1"/>
  <c r="F10" i="1"/>
  <c r="R10" i="1" s="1"/>
  <c r="R31" i="1" s="1"/>
  <c r="R56" i="1" s="1"/>
  <c r="R69" i="1" s="1"/>
  <c r="R86" i="1" s="1"/>
  <c r="D11" i="1"/>
  <c r="D24" i="1" s="1"/>
  <c r="E11" i="1"/>
  <c r="Q11" i="1" s="1"/>
  <c r="Q32" i="1" s="1"/>
  <c r="F11" i="1"/>
  <c r="R11" i="1" s="1"/>
  <c r="R32" i="1" s="1"/>
  <c r="D12" i="1"/>
  <c r="P12" i="1" s="1"/>
  <c r="P33" i="1" s="1"/>
  <c r="E12" i="1"/>
  <c r="Q12" i="1" s="1"/>
  <c r="F12" i="1"/>
  <c r="F25" i="1" s="1"/>
  <c r="D13" i="1"/>
  <c r="P13" i="1" s="1"/>
  <c r="P34" i="1" s="1"/>
  <c r="P59" i="1" s="1"/>
  <c r="E13" i="1"/>
  <c r="Q13" i="1" s="1"/>
  <c r="Q34" i="1" s="1"/>
  <c r="Q59" i="1" s="1"/>
  <c r="Q72" i="1" s="1"/>
  <c r="P199" i="1" s="1"/>
  <c r="F13" i="1"/>
  <c r="R13" i="1" s="1"/>
  <c r="R34" i="1" s="1"/>
  <c r="F41" i="2" s="1"/>
  <c r="D14" i="1"/>
  <c r="P14" i="1" s="1"/>
  <c r="P35" i="1" s="1"/>
  <c r="E14" i="1"/>
  <c r="Q14" i="1" s="1"/>
  <c r="Q35" i="1" s="1"/>
  <c r="F14" i="1"/>
  <c r="F27" i="1" s="1"/>
  <c r="D15" i="1"/>
  <c r="P15" i="1" s="1"/>
  <c r="P36" i="1" s="1"/>
  <c r="E15" i="1"/>
  <c r="E28" i="1" s="1"/>
  <c r="F15" i="1"/>
  <c r="R15" i="1" s="1"/>
  <c r="R36" i="1" s="1"/>
  <c r="D16" i="1"/>
  <c r="P16" i="1" s="1"/>
  <c r="P37" i="1" s="1"/>
  <c r="D44" i="2" s="1"/>
  <c r="E16" i="1"/>
  <c r="Q16" i="1"/>
  <c r="Q37" i="1" s="1"/>
  <c r="F16" i="1"/>
  <c r="R16" i="1" s="1"/>
  <c r="R37" i="1" s="1"/>
  <c r="D17" i="1"/>
  <c r="P17" i="1" s="1"/>
  <c r="P38" i="1" s="1"/>
  <c r="D45" i="2" s="1"/>
  <c r="E17" i="1"/>
  <c r="Q17" i="1" s="1"/>
  <c r="Q38" i="1" s="1"/>
  <c r="F17" i="1"/>
  <c r="R17" i="1" s="1"/>
  <c r="R38" i="1" s="1"/>
  <c r="O19" i="1"/>
  <c r="O20" i="1"/>
  <c r="D21" i="1"/>
  <c r="C146" i="1" s="1"/>
  <c r="E21" i="1"/>
  <c r="E38" i="1" s="1"/>
  <c r="E22" i="1"/>
  <c r="D147" i="1" s="1"/>
  <c r="F23" i="1"/>
  <c r="E148" i="1" s="1"/>
  <c r="E24" i="1"/>
  <c r="E41" i="1" s="1"/>
  <c r="D26" i="1"/>
  <c r="C151" i="1" s="1"/>
  <c r="E29" i="1"/>
  <c r="E46" i="1" s="1"/>
  <c r="D53" i="1"/>
  <c r="D70" i="1" s="1"/>
  <c r="E53" i="1"/>
  <c r="H146" i="1" s="1"/>
  <c r="E54" i="1"/>
  <c r="E71" i="1" s="1"/>
  <c r="F54" i="1"/>
  <c r="F71" i="1" s="1"/>
  <c r="F55" i="1"/>
  <c r="I148" i="1" s="1"/>
  <c r="D56" i="1"/>
  <c r="D73" i="1" s="1"/>
  <c r="E56" i="1"/>
  <c r="H149" i="1" s="1"/>
  <c r="E57" i="1"/>
  <c r="E74" i="1" s="1"/>
  <c r="F58" i="1"/>
  <c r="F75" i="1" s="1"/>
  <c r="D60" i="1"/>
  <c r="D77" i="1" s="1"/>
  <c r="E60" i="1"/>
  <c r="E77" i="1" s="1"/>
  <c r="E61" i="1"/>
  <c r="H154" i="1" s="1"/>
  <c r="E62" i="1"/>
  <c r="E79" i="1" s="1"/>
  <c r="F62" i="1"/>
  <c r="I155" i="1" s="1"/>
  <c r="D85" i="1"/>
  <c r="E85" i="1"/>
  <c r="F85" i="1"/>
  <c r="E86" i="1"/>
  <c r="F86" i="1"/>
  <c r="F87" i="1"/>
  <c r="D88" i="1"/>
  <c r="E89" i="1"/>
  <c r="F89" i="1"/>
  <c r="D90" i="1"/>
  <c r="F90" i="1"/>
  <c r="D92" i="1"/>
  <c r="E93" i="1"/>
  <c r="D94" i="1"/>
  <c r="D136" i="1"/>
  <c r="E136" i="1"/>
  <c r="H147" i="1"/>
  <c r="P184" i="1"/>
  <c r="Q184" i="1"/>
  <c r="W184" i="1"/>
  <c r="P245" i="1"/>
  <c r="Q245" i="1"/>
  <c r="V245" i="1"/>
  <c r="D15" i="2"/>
  <c r="D7" i="1" s="1"/>
  <c r="E15" i="2"/>
  <c r="E7" i="1" s="1"/>
  <c r="F7" i="1"/>
  <c r="R7" i="1" s="1"/>
  <c r="R53" i="1" s="1"/>
  <c r="R172" i="1" s="1"/>
  <c r="R173" i="1" s="1"/>
  <c r="F72" i="1"/>
  <c r="R8" i="1"/>
  <c r="R59" i="1"/>
  <c r="R104" i="1" s="1"/>
  <c r="U232" i="1" s="1"/>
  <c r="F38" i="2"/>
  <c r="P31" i="1"/>
  <c r="D30" i="1"/>
  <c r="D47" i="1" s="1"/>
  <c r="E26" i="1"/>
  <c r="E43" i="1" s="1"/>
  <c r="E70" i="1"/>
  <c r="R133" i="1"/>
  <c r="R101" i="1"/>
  <c r="U196" i="1" s="1"/>
  <c r="Q136" i="1"/>
  <c r="P232" i="1"/>
  <c r="U229" i="1"/>
  <c r="E23" i="1" l="1"/>
  <c r="E40" i="1" s="1"/>
  <c r="D58" i="1"/>
  <c r="D75" i="1" s="1"/>
  <c r="E39" i="1"/>
  <c r="I147" i="1"/>
  <c r="E78" i="1"/>
  <c r="F94" i="1"/>
  <c r="D91" i="1"/>
  <c r="D87" i="1"/>
  <c r="D62" i="1"/>
  <c r="F57" i="1"/>
  <c r="F53" i="1"/>
  <c r="F70" i="1" s="1"/>
  <c r="F29" i="1"/>
  <c r="F46" i="1" s="1"/>
  <c r="D146" i="1"/>
  <c r="E88" i="1"/>
  <c r="F61" i="1"/>
  <c r="F78" i="1" s="1"/>
  <c r="D59" i="1"/>
  <c r="E55" i="1"/>
  <c r="H148" i="1" s="1"/>
  <c r="D27" i="1"/>
  <c r="D44" i="1" s="1"/>
  <c r="D23" i="1"/>
  <c r="D40" i="1" s="1"/>
  <c r="H155" i="1"/>
  <c r="D149" i="1"/>
  <c r="I146" i="1"/>
  <c r="F92" i="1"/>
  <c r="F88" i="1"/>
  <c r="E87" i="1"/>
  <c r="D86" i="1"/>
  <c r="F79" i="1"/>
  <c r="F60" i="1"/>
  <c r="E59" i="1"/>
  <c r="F24" i="1"/>
  <c r="E149" i="1" s="1"/>
  <c r="F28" i="1"/>
  <c r="C155" i="1"/>
  <c r="E72" i="1"/>
  <c r="E94" i="1"/>
  <c r="E27" i="1"/>
  <c r="E44" i="1" s="1"/>
  <c r="E30" i="1"/>
  <c r="D155" i="1" s="1"/>
  <c r="G151" i="1"/>
  <c r="E91" i="1"/>
  <c r="F56" i="1"/>
  <c r="D54" i="1"/>
  <c r="D71" i="1" s="1"/>
  <c r="P60" i="1"/>
  <c r="P137" i="1" s="1"/>
  <c r="D42" i="2"/>
  <c r="F44" i="1"/>
  <c r="E152" i="1"/>
  <c r="D36" i="2"/>
  <c r="P54" i="1"/>
  <c r="F22" i="1"/>
  <c r="Q229" i="1"/>
  <c r="U199" i="1"/>
  <c r="R72" i="1"/>
  <c r="Q199" i="1" s="1"/>
  <c r="G153" i="1"/>
  <c r="E41" i="2"/>
  <c r="D25" i="1"/>
  <c r="G149" i="1"/>
  <c r="D38" i="1"/>
  <c r="D154" i="1"/>
  <c r="D93" i="1"/>
  <c r="F91" i="1"/>
  <c r="E90" i="1"/>
  <c r="D89" i="1"/>
  <c r="E58" i="1"/>
  <c r="D29" i="1"/>
  <c r="D46" i="1" s="1"/>
  <c r="R14" i="1"/>
  <c r="R35" i="1" s="1"/>
  <c r="G147" i="1"/>
  <c r="Q196" i="1"/>
  <c r="E47" i="1"/>
  <c r="Q89" i="1"/>
  <c r="Q104" i="1"/>
  <c r="H150" i="1"/>
  <c r="D57" i="1"/>
  <c r="G150" i="1" s="1"/>
  <c r="D61" i="1"/>
  <c r="D78" i="1" s="1"/>
  <c r="F93" i="1"/>
  <c r="E92" i="1"/>
  <c r="F59" i="1"/>
  <c r="Q15" i="1"/>
  <c r="Q36" i="1" s="1"/>
  <c r="Q61" i="1" s="1"/>
  <c r="E124" i="1"/>
  <c r="E125" i="1" s="1"/>
  <c r="Q7" i="1"/>
  <c r="Q53" i="1" s="1"/>
  <c r="Q172" i="1" s="1"/>
  <c r="Q173" i="1" s="1"/>
  <c r="Q63" i="1"/>
  <c r="E45" i="2"/>
  <c r="R62" i="1"/>
  <c r="R75" i="1" s="1"/>
  <c r="R92" i="1" s="1"/>
  <c r="F44" i="2"/>
  <c r="P7" i="1"/>
  <c r="P53" i="1" s="1"/>
  <c r="P172" i="1" s="1"/>
  <c r="P173" i="1" s="1"/>
  <c r="D124" i="1"/>
  <c r="D125" i="1" s="1"/>
  <c r="P73" i="1"/>
  <c r="P90" i="1" s="1"/>
  <c r="P105" i="1"/>
  <c r="S200" i="1" s="1"/>
  <c r="E44" i="2"/>
  <c r="Q62" i="1"/>
  <c r="Q75" i="1" s="1"/>
  <c r="E42" i="2"/>
  <c r="Q60" i="1"/>
  <c r="Q56" i="1"/>
  <c r="Q69" i="1" s="1"/>
  <c r="E38" i="2"/>
  <c r="R30" i="1"/>
  <c r="E37" i="2"/>
  <c r="Q55" i="1"/>
  <c r="Q21" i="1"/>
  <c r="Q29" i="1"/>
  <c r="Q57" i="1"/>
  <c r="E39" i="2"/>
  <c r="C152" i="1"/>
  <c r="G146" i="1"/>
  <c r="F30" i="1"/>
  <c r="E73" i="1"/>
  <c r="H153" i="1"/>
  <c r="D22" i="1"/>
  <c r="R12" i="1"/>
  <c r="R33" i="1" s="1"/>
  <c r="R58" i="1" s="1"/>
  <c r="E154" i="1"/>
  <c r="D151" i="1"/>
  <c r="R89" i="1"/>
  <c r="F124" i="1"/>
  <c r="F125" i="1" s="1"/>
  <c r="R118" i="1"/>
  <c r="Q108" i="1"/>
  <c r="T203" i="1" s="1"/>
  <c r="Q232" i="1"/>
  <c r="R121" i="1"/>
  <c r="R136" i="1"/>
  <c r="D96" i="1"/>
  <c r="D104" i="1" s="1"/>
  <c r="P136" i="1"/>
  <c r="P72" i="1"/>
  <c r="P104" i="1"/>
  <c r="F45" i="2"/>
  <c r="R63" i="1"/>
  <c r="D152" i="1"/>
  <c r="Q202" i="1"/>
  <c r="D153" i="1"/>
  <c r="E45" i="1"/>
  <c r="R57" i="1"/>
  <c r="F39" i="2"/>
  <c r="D41" i="1"/>
  <c r="C149" i="1"/>
  <c r="P30" i="1"/>
  <c r="E43" i="2"/>
  <c r="D41" i="2"/>
  <c r="P62" i="1"/>
  <c r="E146" i="1"/>
  <c r="R21" i="1"/>
  <c r="R29" i="1"/>
  <c r="R139" i="1"/>
  <c r="R61" i="1"/>
  <c r="F43" i="2"/>
  <c r="P61" i="1"/>
  <c r="D43" i="2"/>
  <c r="F42" i="1"/>
  <c r="E150" i="1"/>
  <c r="P58" i="1"/>
  <c r="D40" i="2"/>
  <c r="D38" i="2"/>
  <c r="P56" i="1"/>
  <c r="P63" i="1"/>
  <c r="S233" i="1"/>
  <c r="D74" i="1"/>
  <c r="Q33" i="1"/>
  <c r="Q22" i="1"/>
  <c r="C154" i="1"/>
  <c r="I151" i="1"/>
  <c r="D55" i="1"/>
  <c r="F41" i="1"/>
  <c r="D28" i="1"/>
  <c r="F26" i="1"/>
  <c r="E25" i="1"/>
  <c r="F40" i="1"/>
  <c r="P11" i="1"/>
  <c r="D43" i="1"/>
  <c r="D79" i="1" l="1"/>
  <c r="G155" i="1"/>
  <c r="P122" i="1"/>
  <c r="I154" i="1"/>
  <c r="C148" i="1"/>
  <c r="D148" i="1"/>
  <c r="D76" i="1"/>
  <c r="G152" i="1"/>
  <c r="Q235" i="1"/>
  <c r="R107" i="1"/>
  <c r="I150" i="1"/>
  <c r="F74" i="1"/>
  <c r="E76" i="1"/>
  <c r="H152" i="1"/>
  <c r="F73" i="1"/>
  <c r="I149" i="1"/>
  <c r="F45" i="1"/>
  <c r="E153" i="1"/>
  <c r="I153" i="1"/>
  <c r="F77" i="1"/>
  <c r="Q139" i="1"/>
  <c r="T199" i="1"/>
  <c r="T232" i="1"/>
  <c r="O200" i="1"/>
  <c r="O233" i="1"/>
  <c r="Q121" i="1"/>
  <c r="F76" i="1"/>
  <c r="I152" i="1"/>
  <c r="R60" i="1"/>
  <c r="F42" i="2"/>
  <c r="F39" i="1"/>
  <c r="E147" i="1"/>
  <c r="D111" i="1"/>
  <c r="D115" i="1" s="1"/>
  <c r="D117" i="1" s="1"/>
  <c r="G154" i="1"/>
  <c r="Q107" i="1"/>
  <c r="P67" i="1"/>
  <c r="P99" i="1"/>
  <c r="P131" i="1"/>
  <c r="H151" i="1"/>
  <c r="E75" i="1"/>
  <c r="C150" i="1"/>
  <c r="D42" i="1"/>
  <c r="Q134" i="1"/>
  <c r="Q102" i="1"/>
  <c r="Q70" i="1"/>
  <c r="Q101" i="1"/>
  <c r="Q133" i="1"/>
  <c r="F40" i="2"/>
  <c r="C147" i="1"/>
  <c r="D39" i="1"/>
  <c r="E36" i="2"/>
  <c r="Q54" i="1"/>
  <c r="R22" i="1"/>
  <c r="R24" i="1" s="1"/>
  <c r="Q105" i="1"/>
  <c r="Q73" i="1"/>
  <c r="Q137" i="1"/>
  <c r="Q140" i="1"/>
  <c r="Q76" i="1"/>
  <c r="R55" i="1"/>
  <c r="F37" i="2"/>
  <c r="E155" i="1"/>
  <c r="F47" i="1"/>
  <c r="Q132" i="1"/>
  <c r="Q100" i="1"/>
  <c r="Q68" i="1"/>
  <c r="P235" i="1"/>
  <c r="P202" i="1"/>
  <c r="Q92" i="1"/>
  <c r="Q125" i="1"/>
  <c r="T236" i="1"/>
  <c r="E151" i="1"/>
  <c r="F43" i="1"/>
  <c r="Q86" i="1"/>
  <c r="P196" i="1"/>
  <c r="P229" i="1"/>
  <c r="P75" i="1"/>
  <c r="P139" i="1"/>
  <c r="P107" i="1"/>
  <c r="R135" i="1"/>
  <c r="R103" i="1"/>
  <c r="R71" i="1"/>
  <c r="S232" i="1"/>
  <c r="P121" i="1"/>
  <c r="S199" i="1"/>
  <c r="U235" i="1"/>
  <c r="R124" i="1"/>
  <c r="U202" i="1"/>
  <c r="Q138" i="1"/>
  <c r="Q74" i="1"/>
  <c r="Q106" i="1"/>
  <c r="D45" i="1"/>
  <c r="C153" i="1"/>
  <c r="P74" i="1"/>
  <c r="P138" i="1"/>
  <c r="P106" i="1"/>
  <c r="Q25" i="1"/>
  <c r="Q24" i="1"/>
  <c r="P55" i="1"/>
  <c r="D37" i="2"/>
  <c r="O199" i="1"/>
  <c r="P89" i="1"/>
  <c r="O232" i="1"/>
  <c r="P101" i="1"/>
  <c r="P69" i="1"/>
  <c r="P133" i="1"/>
  <c r="F36" i="2"/>
  <c r="R54" i="1"/>
  <c r="P22" i="1"/>
  <c r="P32" i="1"/>
  <c r="P135" i="1"/>
  <c r="P103" i="1"/>
  <c r="P71" i="1"/>
  <c r="E42" i="1"/>
  <c r="D150" i="1"/>
  <c r="D65" i="1"/>
  <c r="D101" i="1" s="1"/>
  <c r="G148" i="1"/>
  <c r="D72" i="1"/>
  <c r="D66" i="1"/>
  <c r="D103" i="1" s="1"/>
  <c r="Q58" i="1"/>
  <c r="E40" i="2"/>
  <c r="P108" i="1"/>
  <c r="P76" i="1"/>
  <c r="P140" i="1"/>
  <c r="D35" i="1"/>
  <c r="D102" i="1" s="1"/>
  <c r="R138" i="1"/>
  <c r="R74" i="1"/>
  <c r="R106" i="1"/>
  <c r="P21" i="1"/>
  <c r="R70" i="1"/>
  <c r="R134" i="1"/>
  <c r="R102" i="1"/>
  <c r="D34" i="1"/>
  <c r="D100" i="1" s="1"/>
  <c r="R140" i="1"/>
  <c r="R108" i="1"/>
  <c r="R76" i="1"/>
  <c r="P116" i="1" l="1"/>
  <c r="S194" i="1"/>
  <c r="S227" i="1"/>
  <c r="R25" i="1"/>
  <c r="P84" i="1"/>
  <c r="O194" i="1"/>
  <c r="O227" i="1"/>
  <c r="T202" i="1"/>
  <c r="Q124" i="1"/>
  <c r="T235" i="1"/>
  <c r="R105" i="1"/>
  <c r="R137" i="1"/>
  <c r="R73" i="1"/>
  <c r="P230" i="1"/>
  <c r="P197" i="1"/>
  <c r="Q87" i="1"/>
  <c r="P203" i="1"/>
  <c r="P236" i="1"/>
  <c r="Q93" i="1"/>
  <c r="T228" i="1"/>
  <c r="T195" i="1"/>
  <c r="Q117" i="1"/>
  <c r="Q99" i="1"/>
  <c r="Q131" i="1"/>
  <c r="Q67" i="1"/>
  <c r="T230" i="1"/>
  <c r="T197" i="1"/>
  <c r="Q119" i="1"/>
  <c r="Q122" i="1"/>
  <c r="T233" i="1"/>
  <c r="T200" i="1"/>
  <c r="T229" i="1"/>
  <c r="Q118" i="1"/>
  <c r="T196" i="1"/>
  <c r="P228" i="1"/>
  <c r="P195" i="1"/>
  <c r="Q85" i="1"/>
  <c r="R132" i="1"/>
  <c r="R68" i="1"/>
  <c r="R100" i="1"/>
  <c r="P233" i="1"/>
  <c r="P200" i="1"/>
  <c r="Q90" i="1"/>
  <c r="R91" i="1"/>
  <c r="Q234" i="1"/>
  <c r="Q201" i="1"/>
  <c r="D108" i="1"/>
  <c r="D109" i="1" s="1"/>
  <c r="P57" i="1"/>
  <c r="D39" i="2"/>
  <c r="R120" i="1"/>
  <c r="U231" i="1"/>
  <c r="U198" i="1"/>
  <c r="S202" i="1"/>
  <c r="S235" i="1"/>
  <c r="P124" i="1"/>
  <c r="Q197" i="1"/>
  <c r="R87" i="1"/>
  <c r="Q230" i="1"/>
  <c r="S203" i="1"/>
  <c r="P125" i="1"/>
  <c r="S236" i="1"/>
  <c r="P86" i="1"/>
  <c r="O196" i="1"/>
  <c r="O229" i="1"/>
  <c r="S234" i="1"/>
  <c r="P123" i="1"/>
  <c r="S201" i="1"/>
  <c r="U203" i="1"/>
  <c r="R125" i="1"/>
  <c r="U236" i="1"/>
  <c r="P93" i="1"/>
  <c r="O236" i="1"/>
  <c r="O203" i="1"/>
  <c r="P25" i="1"/>
  <c r="P24" i="1"/>
  <c r="P88" i="1"/>
  <c r="O198" i="1"/>
  <c r="O231" i="1"/>
  <c r="R131" i="1"/>
  <c r="R67" i="1"/>
  <c r="R99" i="1"/>
  <c r="P118" i="1"/>
  <c r="S229" i="1"/>
  <c r="S196" i="1"/>
  <c r="P100" i="1"/>
  <c r="P132" i="1"/>
  <c r="P68" i="1"/>
  <c r="T201" i="1"/>
  <c r="T234" i="1"/>
  <c r="Q123" i="1"/>
  <c r="O235" i="1"/>
  <c r="P92" i="1"/>
  <c r="O202" i="1"/>
  <c r="Q203" i="1"/>
  <c r="R93" i="1"/>
  <c r="Q236" i="1"/>
  <c r="R119" i="1"/>
  <c r="U230" i="1"/>
  <c r="U197" i="1"/>
  <c r="R123" i="1"/>
  <c r="U201" i="1"/>
  <c r="U234" i="1"/>
  <c r="Q71" i="1"/>
  <c r="Q135" i="1"/>
  <c r="Q103" i="1"/>
  <c r="P120" i="1"/>
  <c r="S231" i="1"/>
  <c r="S198" i="1"/>
  <c r="P91" i="1"/>
  <c r="O201" i="1"/>
  <c r="O234" i="1"/>
  <c r="Q91" i="1"/>
  <c r="P201" i="1"/>
  <c r="P234" i="1"/>
  <c r="Q198" i="1"/>
  <c r="R88" i="1"/>
  <c r="Q231" i="1"/>
  <c r="U200" i="1" l="1"/>
  <c r="R122" i="1"/>
  <c r="U233" i="1"/>
  <c r="Q233" i="1"/>
  <c r="R90" i="1"/>
  <c r="Q200" i="1"/>
  <c r="Q84" i="1"/>
  <c r="P194" i="1"/>
  <c r="P227" i="1"/>
  <c r="U195" i="1"/>
  <c r="R117" i="1"/>
  <c r="U228" i="1"/>
  <c r="Q228" i="1"/>
  <c r="R85" i="1"/>
  <c r="Q195" i="1"/>
  <c r="T227" i="1"/>
  <c r="Q116" i="1"/>
  <c r="T194" i="1"/>
  <c r="D110" i="1"/>
  <c r="D112" i="1"/>
  <c r="D118" i="1" s="1"/>
  <c r="S195" i="1"/>
  <c r="P117" i="1"/>
  <c r="S228" i="1"/>
  <c r="Q194" i="1"/>
  <c r="R84" i="1"/>
  <c r="Q227" i="1"/>
  <c r="P102" i="1"/>
  <c r="P111" i="1" s="1"/>
  <c r="P147" i="1" s="1"/>
  <c r="P70" i="1"/>
  <c r="P81" i="1" s="1"/>
  <c r="P148" i="1" s="1"/>
  <c r="P134" i="1"/>
  <c r="P142" i="1" s="1"/>
  <c r="P150" i="1" s="1"/>
  <c r="Q120" i="1"/>
  <c r="T198" i="1"/>
  <c r="T231" i="1"/>
  <c r="P198" i="1"/>
  <c r="P231" i="1"/>
  <c r="Q88" i="1"/>
  <c r="O195" i="1"/>
  <c r="P85" i="1"/>
  <c r="O228" i="1"/>
  <c r="U194" i="1"/>
  <c r="U227" i="1"/>
  <c r="R116" i="1"/>
  <c r="P112" i="1" l="1"/>
  <c r="P149" i="1" s="1"/>
  <c r="P157" i="1"/>
  <c r="P161" i="1" s="1"/>
  <c r="P163" i="1" s="1"/>
  <c r="P87" i="1"/>
  <c r="O197" i="1"/>
  <c r="O230" i="1"/>
  <c r="E137" i="1"/>
  <c r="E126" i="1"/>
  <c r="F126" i="1"/>
  <c r="D137" i="1"/>
  <c r="D126" i="1"/>
  <c r="P154" i="1"/>
  <c r="P155" i="1" s="1"/>
  <c r="S197" i="1"/>
  <c r="S230" i="1"/>
  <c r="P119" i="1"/>
  <c r="P80" i="1"/>
  <c r="P146" i="1" s="1"/>
  <c r="D113" i="1"/>
  <c r="D114" i="1" s="1"/>
  <c r="T155" i="1" l="1"/>
  <c r="T159" i="1"/>
  <c r="P156" i="1"/>
  <c r="P158" i="1"/>
  <c r="P164" i="1" s="1"/>
  <c r="F127" i="1"/>
  <c r="F129" i="1" s="1"/>
  <c r="R19" i="1" s="1"/>
  <c r="F128" i="1"/>
  <c r="F130" i="1" s="1"/>
  <c r="R20" i="1" s="1"/>
  <c r="D127" i="1"/>
  <c r="D129" i="1" s="1"/>
  <c r="P19" i="1" s="1"/>
  <c r="D128" i="1"/>
  <c r="D130" i="1" s="1"/>
  <c r="P20" i="1" s="1"/>
  <c r="E139" i="1"/>
  <c r="E138" i="1"/>
  <c r="D139" i="1"/>
  <c r="D138" i="1"/>
  <c r="E127" i="1"/>
  <c r="E129" i="1" s="1"/>
  <c r="Q19" i="1" s="1"/>
  <c r="E128" i="1"/>
  <c r="E130" i="1" s="1"/>
  <c r="Q20" i="1" s="1"/>
  <c r="P159" i="1" l="1"/>
  <c r="P160" i="1" s="1"/>
  <c r="P165" i="1" s="1"/>
  <c r="Q185" i="1"/>
  <c r="P174" i="1"/>
  <c r="T156" i="1"/>
  <c r="T160" i="1"/>
  <c r="V160" i="1" s="1"/>
  <c r="Q174" i="1"/>
  <c r="P246" i="1"/>
  <c r="R174" i="1"/>
  <c r="Q246" i="1"/>
  <c r="V246" i="1"/>
  <c r="V247" i="1" s="1"/>
  <c r="E80" i="2" s="1"/>
  <c r="P185" i="1"/>
  <c r="W185" i="1"/>
  <c r="W188" i="1" s="1"/>
  <c r="E79" i="2"/>
  <c r="C84" i="2"/>
  <c r="R175" i="1" l="1"/>
  <c r="R177" i="1" s="1"/>
  <c r="R176" i="1"/>
  <c r="R178" i="1" s="1"/>
  <c r="P187" i="1"/>
  <c r="P186" i="1"/>
  <c r="P175" i="1"/>
  <c r="P177" i="1" s="1"/>
  <c r="P176" i="1"/>
  <c r="P178" i="1" s="1"/>
  <c r="Q176" i="1"/>
  <c r="Q178" i="1" s="1"/>
  <c r="Q175" i="1"/>
  <c r="Q177" i="1" s="1"/>
  <c r="Q187" i="1"/>
  <c r="Q186" i="1"/>
  <c r="P166" i="1"/>
  <c r="P167" i="1"/>
</calcChain>
</file>

<file path=xl/sharedStrings.xml><?xml version="1.0" encoding="utf-8"?>
<sst xmlns="http://schemas.openxmlformats.org/spreadsheetml/2006/main" count="417" uniqueCount="213">
  <si>
    <t>Koagulationskalibrator 'Normal'</t>
  </si>
  <si>
    <r>
      <t xml:space="preserve">INR Kalibrator </t>
    </r>
    <r>
      <rPr>
        <i/>
        <sz val="10"/>
        <rFont val="Times New Roman"/>
        <family val="1"/>
      </rPr>
      <t>terapeutisk</t>
    </r>
  </si>
  <si>
    <r>
      <t xml:space="preserve">INR Kalibrator </t>
    </r>
    <r>
      <rPr>
        <i/>
        <sz val="10"/>
        <rFont val="Times New Roman"/>
        <family val="1"/>
      </rPr>
      <t>Høj</t>
    </r>
  </si>
  <si>
    <t>Indtast måleresultater (koagulationstid i sekunder) for de firdobbelte bestemmelser af hhv.</t>
  </si>
  <si>
    <t>1. Måleresultat</t>
  </si>
  <si>
    <t>2. Måleresultat</t>
  </si>
  <si>
    <t>3. Måleresultat</t>
  </si>
  <si>
    <t>4. Måleresultat</t>
  </si>
  <si>
    <t xml:space="preserve">Tillagt INR-Værdi </t>
  </si>
  <si>
    <t>Ln (naturlig logaritme) på de tillagte INR værdier såfremt der er foretaget en måling af koagulatinstiden</t>
  </si>
  <si>
    <t>Q1 = Sum af kvadrater</t>
  </si>
  <si>
    <t>x0 = middelværdi</t>
  </si>
  <si>
    <t>x1-x0</t>
  </si>
  <si>
    <t>x3=Transformeret data knyttet til 3. Måleresultat</t>
  </si>
  <si>
    <t>x2=Transformeret data knyttet til 2. Måleresultat</t>
  </si>
  <si>
    <t>x1=Transformeret data knyttet til 1. Måleresultat</t>
  </si>
  <si>
    <t>x4=Transformeret data knyttet til 4. Måleresultat</t>
  </si>
  <si>
    <t>x2-x0</t>
  </si>
  <si>
    <t>x3-x0</t>
  </si>
  <si>
    <t>x4-x0</t>
  </si>
  <si>
    <t>Mellemregning af afvigelse fra middelværdi</t>
  </si>
  <si>
    <t>y2-y0</t>
  </si>
  <si>
    <t>y3-y0</t>
  </si>
  <si>
    <t>y4-y0</t>
  </si>
  <si>
    <t>y1-y0</t>
  </si>
  <si>
    <t>P=sum af produkter</t>
  </si>
  <si>
    <t>Q2=Sum af kvadrater</t>
  </si>
  <si>
    <t>Beregnigsværdier</t>
  </si>
  <si>
    <t>Beregningsværdier</t>
  </si>
  <si>
    <t>Ln (naturlig logaritme) på måleresultaterne såfremt der er foretaget en måling af koagulatinstiden</t>
  </si>
  <si>
    <t>E=(Q2-Q1)^2+4*P^2</t>
  </si>
  <si>
    <t>y0=middelværdi</t>
  </si>
  <si>
    <t>a=y0-b*x0</t>
  </si>
  <si>
    <t>Opsummering af inputværdier</t>
  </si>
  <si>
    <t>Var(b)={(1+b^2)*P+N*b*V}*b*V/P^2</t>
  </si>
  <si>
    <t>b={Q2-Q1+kvrod(E)}/(2*P)</t>
  </si>
  <si>
    <t>y1 for 1. Måleresultat</t>
  </si>
  <si>
    <t>y2 for 2. Måleresultat</t>
  </si>
  <si>
    <t>y3 for 3. Måleresultat</t>
  </si>
  <si>
    <t>y4 for 4. Måleresultat</t>
  </si>
  <si>
    <t>(x1-x0)(y1-y0)</t>
  </si>
  <si>
    <t>(x2-x0)(y2-y0)</t>
  </si>
  <si>
    <t>Beregning af produkt</t>
  </si>
  <si>
    <t>(x3-x0)(y3-y0)</t>
  </si>
  <si>
    <t>(x4-x0)(y4-y0)</t>
  </si>
  <si>
    <t>N=antal målinger</t>
  </si>
  <si>
    <t>V=(Q2-b*P)/(N-2)</t>
  </si>
  <si>
    <t>Standard error(sb)=kvrod{Var(b)}</t>
  </si>
  <si>
    <t>degrees of freedom (df)=N-2</t>
  </si>
  <si>
    <t>t-værdi (tosidet, for df og conf</t>
  </si>
  <si>
    <t>conf=level of confidence (%)</t>
  </si>
  <si>
    <t>Indtast evt. en anden værdi</t>
  </si>
  <si>
    <t>Outliergrænse(Out)=3*kvrod(V)</t>
  </si>
  <si>
    <t>Beregning af punkter på kalibreringslinein i  et Ln-Ln koordinatsystem</t>
  </si>
  <si>
    <t>Y-værdier</t>
  </si>
  <si>
    <t>X værdier</t>
  </si>
  <si>
    <t>Opstilling til graf -celler der mangler data tildeles værdien -1</t>
  </si>
  <si>
    <t>5. Måleresultat</t>
  </si>
  <si>
    <t>6. Måleresultat</t>
  </si>
  <si>
    <t>7. Måleresultat</t>
  </si>
  <si>
    <t>8. Måleresultat</t>
  </si>
  <si>
    <t>9. Måleresultat</t>
  </si>
  <si>
    <t>10. Måleresultat</t>
  </si>
  <si>
    <t>x5=Transformeret data knyttet til 5. Måleresultat</t>
  </si>
  <si>
    <t>x6=Transformeret data knyttet til 6. Måleresultat</t>
  </si>
  <si>
    <t>x7=Transformeret data knyttet til 7. Måleresultat</t>
  </si>
  <si>
    <t>x8=Transformeret data knyttet til 8. Måleresultat</t>
  </si>
  <si>
    <t>x9=Transformeret data knyttet til 9. Måleresultat</t>
  </si>
  <si>
    <t>x10=Transformeret data knyttet til 10. Måleresultat</t>
  </si>
  <si>
    <t>x5-x0</t>
  </si>
  <si>
    <t>x6-x0</t>
  </si>
  <si>
    <t>x7-x0</t>
  </si>
  <si>
    <t>x8-x0</t>
  </si>
  <si>
    <t>x9-x0</t>
  </si>
  <si>
    <t>x10-x0</t>
  </si>
  <si>
    <t>y5 for 5. Måleresultat</t>
  </si>
  <si>
    <t>y6 for 6. Måleresultat</t>
  </si>
  <si>
    <t>y7 for 7. Måleresultat</t>
  </si>
  <si>
    <t>y8 for 8. Måleresultat</t>
  </si>
  <si>
    <t>y9 for 9. Måleresultat</t>
  </si>
  <si>
    <t>y10 for 10. Måleresultat</t>
  </si>
  <si>
    <t>y5-y0</t>
  </si>
  <si>
    <t>y6-y0</t>
  </si>
  <si>
    <t>y7-y0</t>
  </si>
  <si>
    <t>y8-y0</t>
  </si>
  <si>
    <t>y9-y0</t>
  </si>
  <si>
    <t>y10-y0</t>
  </si>
  <si>
    <t>(x5-x0)(y5-y0)</t>
  </si>
  <si>
    <t>(x6-x0)(y6-y0)</t>
  </si>
  <si>
    <t>(x7-x0)(y7-y0)</t>
  </si>
  <si>
    <t>(x8-x0)(y8-y0)</t>
  </si>
  <si>
    <t>(x9-x0)(y9-y0)</t>
  </si>
  <si>
    <t>(x10-x0)(y10-y0)</t>
  </si>
  <si>
    <t>Beregninger</t>
  </si>
  <si>
    <t>Hvis Y er:</t>
  </si>
  <si>
    <t>Så er Ln(Y)</t>
  </si>
  <si>
    <t>Så er X={Ln(Y)-a}/b</t>
  </si>
  <si>
    <t>Ln(Øvre max afvigelse)= X+Out</t>
  </si>
  <si>
    <t>Ln(Nedre max afvigelse)= X-Out</t>
  </si>
  <si>
    <t>Beregning af outliergrænser</t>
  </si>
  <si>
    <t>Disse punkter anvendes i koordinatsystemet</t>
  </si>
  <si>
    <t>Så er Ln(X)={Ln(Y)-a}/b</t>
  </si>
  <si>
    <t>Nedre max afvigelse i sek.= X-Out</t>
  </si>
  <si>
    <t>Øvre max afvigelse i sek= X+Out</t>
  </si>
  <si>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</si>
  <si>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</si>
  <si>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</si>
  <si>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</si>
  <si>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</si>
  <si>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</si>
  <si>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</si>
  <si>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</si>
  <si>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Serie 9</t>
  </si>
  <si>
    <t>Serie 10</t>
  </si>
  <si>
    <t>Udelukkelse af outliere</t>
  </si>
  <si>
    <t>Middelværdi</t>
  </si>
  <si>
    <t>Data hvor outlierne er udelukket</t>
  </si>
  <si>
    <t>Data før udelukkelse af outliere</t>
  </si>
  <si>
    <t>Fornyede beregninger uden outliere</t>
  </si>
  <si>
    <t>I dette skema Flyttes de indtastede data til dette ark</t>
  </si>
  <si>
    <t>Standard error of b(sb)=kvrod{Var(b)}</t>
  </si>
  <si>
    <t>konfidensinterval på b= Sb*t-værdi</t>
  </si>
  <si>
    <t>Øvre værdi for b</t>
  </si>
  <si>
    <t>Nedre værdi for b</t>
  </si>
  <si>
    <t>med henblik på at måle INR på plasmaprøver fra patienter</t>
  </si>
  <si>
    <t>Kalibrator</t>
  </si>
  <si>
    <t>10. Måleresultat i sek.</t>
  </si>
  <si>
    <r>
      <t xml:space="preserve">INR Kalibrator </t>
    </r>
    <r>
      <rPr>
        <i/>
        <sz val="9"/>
        <rFont val="Times New Roman"/>
        <family val="1"/>
      </rPr>
      <t>Høj</t>
    </r>
  </si>
  <si>
    <r>
      <t xml:space="preserve">Bemærk: </t>
    </r>
    <r>
      <rPr>
        <i/>
        <sz val="10"/>
        <rFont val="Times New Roman"/>
        <family val="1"/>
      </rPr>
      <t>Du skal selv sortere meget grove outliere fra, hvis der er få målinger (se trin 6).</t>
    </r>
  </si>
  <si>
    <t>koordinatsystem. Hvis du vurderer der er uopdagede outliers skal du slette dem i skemaet i trin 4.</t>
  </si>
  <si>
    <r>
      <t>Trin 7:</t>
    </r>
    <r>
      <rPr>
        <sz val="10"/>
        <rFont val="Times New Roman"/>
      </rPr>
      <t xml:space="preserve"> Når de øvrige trin er accepteret, kan det kalibrerede analysesystem anvendes.  Kan de ikke accepteres</t>
    </r>
  </si>
  <si>
    <t xml:space="preserve">gentages kalibreringen. </t>
  </si>
  <si>
    <t>Initial beregning UDEN outlierudelukkelse</t>
  </si>
  <si>
    <t xml:space="preserve">Afrundede værdier til </t>
  </si>
  <si>
    <t>den formel brugeren får</t>
  </si>
  <si>
    <t>Vejledning og revisionshistorie</t>
  </si>
  <si>
    <r>
      <t xml:space="preserve">INR Kalibrator </t>
    </r>
    <r>
      <rPr>
        <i/>
        <sz val="9"/>
        <rFont val="Times New Roman"/>
        <family val="1"/>
      </rPr>
      <t>Terapeutisk</t>
    </r>
  </si>
  <si>
    <t>9.   Måleresultat i sek.</t>
  </si>
  <si>
    <t>1.   Måleresultat i sek.</t>
  </si>
  <si>
    <t>2.   Måleresultat i sek.</t>
  </si>
  <si>
    <t>3.   Måleresultat i sek.</t>
  </si>
  <si>
    <t>4.   Måleresultat i sek.</t>
  </si>
  <si>
    <t>5.   Måleresultat i sek.</t>
  </si>
  <si>
    <t>6.   Måleresultat i sek.</t>
  </si>
  <si>
    <t>7.   Måleresultat i sek.</t>
  </si>
  <si>
    <t>8.   Måleresultat i sek.</t>
  </si>
  <si>
    <t>Hvis det er et ln-ln-koordinatsystem</t>
  </si>
  <si>
    <t>Hvis det er et Log-Log-koordinatsystem</t>
  </si>
  <si>
    <t>b</t>
  </si>
  <si>
    <t>a</t>
  </si>
  <si>
    <t>Opstilling til Ln-Ln graf -celler der mangler data tildeles værdien -1</t>
  </si>
  <si>
    <t>Opstilling til Log-Log graf -celler der mangler data tildeles værdien -1</t>
  </si>
  <si>
    <t>Så er Log(Y)</t>
  </si>
  <si>
    <t>Så er Log(X)={Log(Y)-a}/b</t>
  </si>
  <si>
    <r>
      <t>Trin 4:</t>
    </r>
    <r>
      <rPr>
        <sz val="10"/>
        <rFont val="Times New Roman"/>
      </rPr>
      <t xml:space="preserve"> Indtast måleresultater (koagulationstid i sekunder) for mindst 5 gentagne bestemmelser på de tre kalibratorer.</t>
    </r>
  </si>
  <si>
    <t>1-%afvigelse svarer til(hvis der kun er et resultat sættes %-afv til 1)</t>
  </si>
  <si>
    <t>Faktor til beregning af %-afvigesesoutliere (5=5% afvigelse)</t>
  </si>
  <si>
    <t>Estimering af MNPT-værdien</t>
  </si>
  <si>
    <t>Så er MNPT=X=10^{Log(x)}</t>
  </si>
  <si>
    <t>MNPT=exp{Ln(X)}</t>
  </si>
  <si>
    <t>MNPT(øvre)</t>
  </si>
  <si>
    <t>MNPT(nedre)</t>
  </si>
  <si>
    <r>
      <t>Trin 9:</t>
    </r>
    <r>
      <rPr>
        <sz val="10"/>
        <rFont val="Times New Roman"/>
      </rPr>
      <t xml:space="preserve"> Brug følgende værdier til at beregne INR værdier for patienterne</t>
    </r>
  </si>
  <si>
    <t>ISI-værdi</t>
  </si>
  <si>
    <t>Normalkoagulationstid (MNPT)</t>
  </si>
  <si>
    <t>Kalibrering af analyseudstyr der anvender Owrens metode</t>
  </si>
  <si>
    <t>Øvre max afv. i sek=(100+antal%)X</t>
  </si>
  <si>
    <t>Nedre max afv. i sek.= (100-antal%)X</t>
  </si>
  <si>
    <r>
      <t>Trin 8:</t>
    </r>
    <r>
      <rPr>
        <sz val="10"/>
        <rFont val="Times New Roman"/>
      </rPr>
      <t xml:space="preserve"> Kalibreringen bør som minimum foretages efter skift af reagenser, efter apparaturjusteringer eller når der har været </t>
    </r>
  </si>
  <si>
    <t>foretaget apparaturservice. Kalibrering skal altid foretages når de interne kontroller viser et behov.</t>
  </si>
  <si>
    <t>Indtast oplysninger om kalibratorernes INR-værdier (se på pakningsvedlæggene)</t>
  </si>
  <si>
    <t>Følg den trinvise fremgangsmåde under fanen 'Indtast data'</t>
  </si>
  <si>
    <t>Vejledning</t>
  </si>
  <si>
    <t>Revisionshistorie</t>
  </si>
  <si>
    <t>Første udgave af regnearket</t>
  </si>
  <si>
    <t xml:space="preserve">Hvis du har spørgsmål til regnearket, så kontakt venligst Morten Pedersen fra DEKS </t>
  </si>
  <si>
    <t xml:space="preserve">ADVARSEL: </t>
  </si>
  <si>
    <t>HVIS DU INDTASTER ANDRE VÆRDIER KAN DET MEDFØRE EN FORKERT KALIBRERING</t>
  </si>
  <si>
    <t>VÆR DERFOR HELT SIKKER PÅ AT DU INDTASTER KORREKTE VÆRDIER</t>
  </si>
  <si>
    <t>Regnearket er beskyttet mod utilsigtede ændringer med et kodeord</t>
  </si>
  <si>
    <t>Note:</t>
  </si>
  <si>
    <r>
      <t>Trin 6:</t>
    </r>
    <r>
      <rPr>
        <sz val="10"/>
        <rFont val="Times New Roman"/>
        <family val="1"/>
      </rPr>
      <t xml:space="preserve"> Vurder om kalibreringslinien ser korrekt ud i forhold til måleresultaterne (</t>
    </r>
    <r>
      <rPr>
        <sz val="8"/>
        <rFont val="Symbol"/>
        <family val="1"/>
        <charset val="2"/>
      </rPr>
      <t>¨</t>
    </r>
    <r>
      <rPr>
        <sz val="10"/>
        <rFont val="Times New Roman"/>
        <family val="1"/>
      </rPr>
      <t xml:space="preserve">) i det dobbeltlogaritmiske </t>
    </r>
  </si>
  <si>
    <r>
      <t xml:space="preserve">INR Kalibrator </t>
    </r>
    <r>
      <rPr>
        <i/>
        <sz val="9"/>
        <rFont val="Times New Roman"/>
        <family val="1"/>
      </rPr>
      <t>terapeutisk</t>
    </r>
  </si>
  <si>
    <r>
      <t>Trin 2:</t>
    </r>
    <r>
      <rPr>
        <sz val="10"/>
        <rFont val="Times New Roman"/>
      </rPr>
      <t xml:space="preserve"> Mål koagulationstiderne for de tre kalibratorer som beskrevet i pakningsvedlæggene.</t>
    </r>
  </si>
  <si>
    <r>
      <t>Trin 3:</t>
    </r>
    <r>
      <rPr>
        <sz val="10"/>
        <rFont val="Times New Roman"/>
      </rPr>
      <t xml:space="preserve"> Kontrollér de tillagte INR-værdier for de tre kalibratorer (se pakningsvedlæggene). Hvis de ikke</t>
    </r>
  </si>
  <si>
    <t>er korrekte så kontakt venligst DEKS.</t>
  </si>
  <si>
    <r>
      <t>Trin 10:</t>
    </r>
    <r>
      <rPr>
        <sz val="10"/>
        <rFont val="Times New Roman"/>
      </rPr>
      <t xml:space="preserve"> Beregn INR for patienterne således: </t>
    </r>
  </si>
  <si>
    <t>Kalibreringen er udført af:</t>
  </si>
  <si>
    <t>Kalibreringen er udført d.</t>
  </si>
  <si>
    <t>Laboratoriets egne noter:</t>
  </si>
  <si>
    <t>gå til side 2</t>
  </si>
  <si>
    <r>
      <t>Trin 5:</t>
    </r>
    <r>
      <rPr>
        <sz val="10"/>
        <rFont val="Times New Roman"/>
      </rPr>
      <t xml:space="preserve"> Gennemse og kontrollér nedenstående skema. Skemaet viser de data der er accepteret og de data der er forkastet.</t>
    </r>
  </si>
  <si>
    <t>26-01-2009</t>
  </si>
  <si>
    <t>Opdateret, så der er korrekt værdi for nyt lot af INR Kalibrator Høj.</t>
  </si>
  <si>
    <t>28-06-2010</t>
  </si>
  <si>
    <t>Tilføjet, så der er LOT-numre på kalibratorerne og plads til at skrive eget reagens-LOT.</t>
  </si>
  <si>
    <t>LOT-nummer</t>
  </si>
  <si>
    <t>Eget LOT på reagenset</t>
  </si>
  <si>
    <t>Opdateret så de nye værdier og de nye LOTnumre af INR Kalibrator Terapeutisk og INR Kalibrator Høj anvendes</t>
  </si>
  <si>
    <t>Opdateret så de nye værdi og nyt LOTnumer af Koagulationskalibrator Normal anvendes</t>
  </si>
  <si>
    <t>Opdateret så LOTnummeret af INR Kalibrator Høj er meget tydeligt. Ingen ændringer ellers</t>
  </si>
  <si>
    <t>Opdateret med ny værdi og nyt LOT af INR Kalibrator Høj.</t>
  </si>
  <si>
    <t>på e-mail: morten.pedersen@deks eller telefon 38634404</t>
  </si>
  <si>
    <t>Opdateret med ny værdi og nyt LOT af INR Kalibrator Terapeutisk.</t>
  </si>
  <si>
    <t>04-18</t>
  </si>
  <si>
    <t>Editoriel rettelse. Nyt logo indsat.</t>
  </si>
  <si>
    <t>22-06</t>
  </si>
  <si>
    <r>
      <t>Trin 1:</t>
    </r>
    <r>
      <rPr>
        <sz val="10"/>
        <rFont val="Times New Roman"/>
      </rPr>
      <t xml:space="preserve"> Kontrollér (på https://deks.dk/laboratorier/pakningsvedlaeg/) at dette er den korrekte version af regnearket.</t>
    </r>
  </si>
  <si>
    <t>21-06</t>
  </si>
  <si>
    <t>Opdateret med ny værdi og nyt LOT af INR Kalibrator Høj / KLH</t>
  </si>
  <si>
    <t>Opdateret med nyt LOT af Koagulationskalibrator Normal /KLH</t>
  </si>
  <si>
    <t>Version 12 / 11. sept. 2023</t>
  </si>
  <si>
    <t>Fjernet OBS-tekst angående nye lot numre på Normal og Høj /KLH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</si>
</sst>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sek&quot;"/>
    <numFmt numFmtId="165" formatCode="0.0000"/>
    <numFmt numFmtId="166" formatCode="0.0000000"/>
    <numFmt numFmtId="167" formatCode="0.000\ &quot;sek&quot;"/>
  </numFmts>
  <fonts count="19" x14ac:knownFonts="1">
    <font>
      <sz val="10"/>
      <name val="Times New Roman"/>
    </font>
    <font>
      <sz val="10"/>
      <name val="Times New Roman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8"/>
      <name val="Symbol"/>
      <family val="1"/>
      <charset val="2"/>
    </font>
    <font>
      <sz val="12"/>
      <name val="Garamond"/>
      <family val="1"/>
    </font>
    <font>
      <b/>
      <sz val="8"/>
      <name val="Times New Roman"/>
      <family val="1"/>
    </font>
    <font>
      <u/>
      <sz val="10"/>
      <color theme="10"/>
      <name val="Times New Roman"/>
      <family val="1"/>
    </font>
    <font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3" borderId="0" xfId="0" applyFill="1" applyBorder="1"/>
    <xf numFmtId="0" fontId="0" fillId="2" borderId="6" xfId="0" applyFill="1" applyBorder="1"/>
    <xf numFmtId="0" fontId="0" fillId="0" borderId="5" xfId="0" applyFill="1" applyBorder="1"/>
    <xf numFmtId="0" fontId="0" fillId="0" borderId="0" xfId="0" applyFill="1" applyBorder="1"/>
    <xf numFmtId="0" fontId="3" fillId="2" borderId="0" xfId="0" applyFont="1" applyFill="1" applyBorder="1"/>
    <xf numFmtId="0" fontId="3" fillId="3" borderId="0" xfId="0" applyFont="1" applyFill="1" applyBorder="1"/>
    <xf numFmtId="0" fontId="3" fillId="2" borderId="6" xfId="0" applyFont="1" applyFill="1" applyBorder="1"/>
    <xf numFmtId="164" fontId="0" fillId="2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Fill="1" applyBorder="1"/>
    <xf numFmtId="0" fontId="4" fillId="0" borderId="2" xfId="0" applyFont="1" applyBorder="1"/>
    <xf numFmtId="0" fontId="5" fillId="0" borderId="7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2" xfId="0" applyFont="1" applyBorder="1" applyAlignment="1">
      <alignment wrapText="1"/>
    </xf>
    <xf numFmtId="0" fontId="4" fillId="0" borderId="2" xfId="0" applyFont="1" applyFill="1" applyBorder="1"/>
    <xf numFmtId="0" fontId="5" fillId="0" borderId="5" xfId="0" applyFont="1" applyFill="1" applyBorder="1"/>
    <xf numFmtId="0" fontId="4" fillId="0" borderId="0" xfId="0" applyFont="1" applyFill="1" applyBorder="1"/>
    <xf numFmtId="0" fontId="4" fillId="0" borderId="0" xfId="0" applyFont="1"/>
    <xf numFmtId="0" fontId="0" fillId="0" borderId="15" xfId="0" applyFill="1" applyBorder="1"/>
    <xf numFmtId="0" fontId="4" fillId="0" borderId="0" xfId="0" applyFont="1" applyBorder="1"/>
    <xf numFmtId="0" fontId="4" fillId="0" borderId="9" xfId="0" applyFont="1" applyBorder="1"/>
    <xf numFmtId="0" fontId="0" fillId="0" borderId="12" xfId="0" applyFill="1" applyBorder="1"/>
    <xf numFmtId="0" fontId="0" fillId="4" borderId="0" xfId="1" applyNumberFormat="1" applyFont="1" applyFill="1" applyBorder="1"/>
    <xf numFmtId="0" fontId="0" fillId="0" borderId="17" xfId="0" applyBorder="1"/>
    <xf numFmtId="0" fontId="4" fillId="0" borderId="5" xfId="0" applyFont="1" applyBorder="1"/>
    <xf numFmtId="0" fontId="5" fillId="0" borderId="0" xfId="0" applyFont="1" applyBorder="1"/>
    <xf numFmtId="0" fontId="5" fillId="0" borderId="6" xfId="0" applyFont="1" applyBorder="1"/>
    <xf numFmtId="0" fontId="0" fillId="0" borderId="18" xfId="0" applyBorder="1"/>
    <xf numFmtId="0" fontId="7" fillId="2" borderId="0" xfId="0" applyFont="1" applyFill="1" applyBorder="1"/>
    <xf numFmtId="0" fontId="7" fillId="3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0" borderId="3" xfId="0" applyFont="1" applyBorder="1"/>
    <xf numFmtId="0" fontId="8" fillId="0" borderId="3" xfId="0" applyFont="1" applyBorder="1"/>
    <xf numFmtId="0" fontId="3" fillId="0" borderId="0" xfId="0" applyFont="1" applyFill="1" applyBorder="1"/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" xfId="0" applyFill="1" applyBorder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0" fillId="0" borderId="21" xfId="0" applyBorder="1"/>
    <xf numFmtId="2" fontId="2" fillId="2" borderId="22" xfId="0" applyNumberFormat="1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9" xfId="0" applyFill="1" applyBorder="1"/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Border="1"/>
    <xf numFmtId="164" fontId="7" fillId="2" borderId="25" xfId="0" applyNumberFormat="1" applyFont="1" applyFill="1" applyBorder="1" applyAlignment="1" applyProtection="1">
      <alignment horizontal="center"/>
      <protection locked="0"/>
    </xf>
    <xf numFmtId="164" fontId="7" fillId="3" borderId="25" xfId="0" applyNumberFormat="1" applyFont="1" applyFill="1" applyBorder="1" applyAlignment="1" applyProtection="1">
      <alignment horizontal="center"/>
      <protection locked="0"/>
    </xf>
    <xf numFmtId="164" fontId="7" fillId="2" borderId="26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/>
    <xf numFmtId="164" fontId="7" fillId="2" borderId="28" xfId="0" applyNumberFormat="1" applyFont="1" applyFill="1" applyBorder="1" applyAlignment="1" applyProtection="1">
      <alignment horizontal="center"/>
      <protection locked="0"/>
    </xf>
    <xf numFmtId="164" fontId="7" fillId="3" borderId="28" xfId="0" applyNumberFormat="1" applyFont="1" applyFill="1" applyBorder="1" applyAlignment="1" applyProtection="1">
      <alignment horizontal="center"/>
      <protection locked="0"/>
    </xf>
    <xf numFmtId="164" fontId="7" fillId="2" borderId="29" xfId="0" applyNumberFormat="1" applyFont="1" applyFill="1" applyBorder="1" applyAlignment="1" applyProtection="1">
      <alignment horizontal="center"/>
      <protection locked="0"/>
    </xf>
    <xf numFmtId="0" fontId="7" fillId="0" borderId="30" xfId="0" applyFont="1" applyBorder="1"/>
    <xf numFmtId="164" fontId="7" fillId="2" borderId="31" xfId="0" applyNumberFormat="1" applyFont="1" applyFill="1" applyBorder="1" applyAlignment="1" applyProtection="1">
      <alignment horizontal="center"/>
      <protection locked="0"/>
    </xf>
    <xf numFmtId="164" fontId="7" fillId="3" borderId="31" xfId="0" applyNumberFormat="1" applyFont="1" applyFill="1" applyBorder="1" applyAlignment="1" applyProtection="1">
      <alignment horizontal="center"/>
      <protection locked="0"/>
    </xf>
    <xf numFmtId="164" fontId="7" fillId="2" borderId="3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0" fillId="5" borderId="0" xfId="0" applyFill="1" applyBorder="1"/>
    <xf numFmtId="0" fontId="0" fillId="5" borderId="6" xfId="0" applyFill="1" applyBorder="1"/>
    <xf numFmtId="165" fontId="0" fillId="0" borderId="0" xfId="0" applyNumberFormat="1" applyBorder="1"/>
    <xf numFmtId="165" fontId="0" fillId="0" borderId="1" xfId="0" applyNumberFormat="1" applyBorder="1"/>
    <xf numFmtId="166" fontId="0" fillId="0" borderId="0" xfId="0" applyNumberFormat="1" applyBorder="1"/>
    <xf numFmtId="0" fontId="11" fillId="0" borderId="6" xfId="0" applyFont="1" applyBorder="1"/>
    <xf numFmtId="0" fontId="4" fillId="0" borderId="8" xfId="0" applyFont="1" applyBorder="1"/>
    <xf numFmtId="0" fontId="4" fillId="0" borderId="6" xfId="0" applyFont="1" applyBorder="1"/>
    <xf numFmtId="0" fontId="8" fillId="0" borderId="0" xfId="0" applyFont="1" applyBorder="1" applyAlignment="1">
      <alignment horizontal="left"/>
    </xf>
    <xf numFmtId="0" fontId="15" fillId="0" borderId="0" xfId="0" applyFont="1"/>
    <xf numFmtId="0" fontId="11" fillId="0" borderId="0" xfId="0" applyFont="1" applyBorder="1"/>
    <xf numFmtId="0" fontId="4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64" fontId="10" fillId="2" borderId="28" xfId="0" applyNumberFormat="1" applyFont="1" applyFill="1" applyBorder="1" applyAlignment="1">
      <alignment horizontal="center" wrapText="1"/>
    </xf>
    <xf numFmtId="164" fontId="10" fillId="2" borderId="33" xfId="0" applyNumberFormat="1" applyFont="1" applyFill="1" applyBorder="1" applyAlignment="1">
      <alignment horizontal="center" wrapText="1"/>
    </xf>
    <xf numFmtId="0" fontId="9" fillId="0" borderId="34" xfId="0" applyFont="1" applyBorder="1"/>
    <xf numFmtId="0" fontId="9" fillId="0" borderId="35" xfId="0" applyFont="1" applyBorder="1"/>
    <xf numFmtId="0" fontId="9" fillId="0" borderId="36" xfId="0" applyFont="1" applyBorder="1"/>
    <xf numFmtId="164" fontId="10" fillId="2" borderId="37" xfId="0" applyNumberFormat="1" applyFont="1" applyFill="1" applyBorder="1" applyAlignment="1">
      <alignment horizontal="center" wrapText="1"/>
    </xf>
    <xf numFmtId="0" fontId="8" fillId="0" borderId="2" xfId="0" applyFont="1" applyBorder="1"/>
    <xf numFmtId="0" fontId="8" fillId="0" borderId="4" xfId="0" applyFont="1" applyBorder="1"/>
    <xf numFmtId="0" fontId="8" fillId="0" borderId="7" xfId="0" applyFont="1" applyBorder="1"/>
    <xf numFmtId="0" fontId="8" fillId="0" borderId="1" xfId="0" applyFont="1" applyBorder="1"/>
    <xf numFmtId="167" fontId="8" fillId="0" borderId="8" xfId="0" applyNumberFormat="1" applyFont="1" applyBorder="1"/>
    <xf numFmtId="14" fontId="0" fillId="0" borderId="0" xfId="0" applyNumberFormat="1"/>
    <xf numFmtId="0" fontId="8" fillId="0" borderId="0" xfId="0" applyFont="1" applyBorder="1"/>
    <xf numFmtId="167" fontId="8" fillId="0" borderId="0" xfId="0" applyNumberFormat="1" applyFont="1" applyBorder="1"/>
    <xf numFmtId="0" fontId="9" fillId="0" borderId="0" xfId="0" applyFont="1" applyBorder="1"/>
    <xf numFmtId="0" fontId="16" fillId="0" borderId="0" xfId="0" applyFont="1"/>
    <xf numFmtId="0" fontId="7" fillId="0" borderId="2" xfId="0" applyFont="1" applyBorder="1"/>
    <xf numFmtId="0" fontId="7" fillId="0" borderId="38" xfId="0" applyFont="1" applyFill="1" applyBorder="1" applyAlignment="1">
      <alignment horizontal="center" vertical="center" wrapText="1"/>
    </xf>
    <xf numFmtId="0" fontId="7" fillId="0" borderId="21" xfId="0" applyFont="1" applyBorder="1"/>
    <xf numFmtId="0" fontId="7" fillId="0" borderId="39" xfId="0" applyFont="1" applyFill="1" applyBorder="1" applyAlignment="1">
      <alignment horizontal="center" vertical="center" wrapText="1"/>
    </xf>
    <xf numFmtId="0" fontId="7" fillId="0" borderId="0" xfId="0" applyFont="1"/>
    <xf numFmtId="2" fontId="3" fillId="6" borderId="39" xfId="0" applyNumberFormat="1" applyFont="1" applyFill="1" applyBorder="1" applyAlignment="1" applyProtection="1">
      <alignment horizontal="center"/>
      <protection locked="0"/>
    </xf>
    <xf numFmtId="2" fontId="3" fillId="6" borderId="40" xfId="0" applyNumberFormat="1" applyFont="1" applyFill="1" applyBorder="1" applyAlignment="1" applyProtection="1">
      <alignment horizontal="center"/>
      <protection locked="0"/>
    </xf>
    <xf numFmtId="2" fontId="3" fillId="3" borderId="0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1" xfId="0" applyBorder="1" applyProtection="1">
      <protection locked="0"/>
    </xf>
    <xf numFmtId="0" fontId="0" fillId="7" borderId="0" xfId="0" applyFill="1" applyProtection="1">
      <protection locked="0"/>
    </xf>
    <xf numFmtId="0" fontId="9" fillId="7" borderId="0" xfId="0" applyFont="1" applyFill="1" applyProtection="1">
      <protection locked="0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" fontId="0" fillId="0" borderId="0" xfId="0" quotePrefix="1" applyNumberFormat="1"/>
    <xf numFmtId="0" fontId="0" fillId="0" borderId="0" xfId="0" quotePrefix="1"/>
    <xf numFmtId="0" fontId="0" fillId="6" borderId="42" xfId="0" applyFill="1" applyBorder="1"/>
    <xf numFmtId="2" fontId="3" fillId="6" borderId="25" xfId="0" applyNumberFormat="1" applyFont="1" applyFill="1" applyBorder="1" applyAlignment="1">
      <alignment horizontal="center"/>
    </xf>
    <xf numFmtId="0" fontId="0" fillId="6" borderId="37" xfId="0" applyFill="1" applyBorder="1"/>
    <xf numFmtId="0" fontId="11" fillId="0" borderId="0" xfId="0" applyFont="1"/>
    <xf numFmtId="0" fontId="0" fillId="0" borderId="0" xfId="0" applyBorder="1" applyAlignment="1" applyProtection="1">
      <alignment horizontal="left" vertical="top" wrapText="1"/>
      <protection locked="0"/>
    </xf>
    <xf numFmtId="0" fontId="17" fillId="0" borderId="0" xfId="2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2" fontId="18" fillId="6" borderId="37" xfId="0" quotePrefix="1" applyNumberFormat="1" applyFont="1" applyFill="1" applyBorder="1" applyAlignment="1">
      <alignment horizontal="center" vertical="center"/>
    </xf>
  </cellXfs>
  <cellStyles count="3">
    <cellStyle name="Link" xfId="2" builtinId="8"/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Kalibreringslinie til beregning af INR på patientplasmaer</a:t>
            </a:r>
          </a:p>
        </c:rich>
      </c:tx>
      <c:layout>
        <c:manualLayout>
          <c:xMode val="edge"/>
          <c:yMode val="edge"/>
          <c:x val="0.1983970039817167"/>
          <c:y val="1.7482189726284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196488872754173E-2"/>
          <c:y val="8.1585448672062841E-2"/>
          <c:w val="0.86773632003882772"/>
          <c:h val="0.7715628728227153"/>
        </c:manualLayout>
      </c:layout>
      <c:scatterChart>
        <c:scatterStyle val="lineMarker"/>
        <c:varyColors val="0"/>
        <c:ser>
          <c:idx val="0"/>
          <c:order val="0"/>
          <c:tx>
            <c:strRef>
              <c:f>Beregninger!$N$227</c:f>
              <c:strCache>
                <c:ptCount val="1"/>
                <c:pt idx="0">
                  <c:v>Serie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Beregninger!$O$227:$Q$227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Beregninger!$S$227:$U$227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B8-4237-BE50-7E6D669F1155}"/>
            </c:ext>
          </c:extLst>
        </c:ser>
        <c:ser>
          <c:idx val="1"/>
          <c:order val="1"/>
          <c:tx>
            <c:strRef>
              <c:f>Beregninger!$N$228</c:f>
              <c:strCache>
                <c:ptCount val="1"/>
                <c:pt idx="0">
                  <c:v>Serie 2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Beregninger!$O$228:$Q$228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Beregninger!$S$228:$U$228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B8-4237-BE50-7E6D669F1155}"/>
            </c:ext>
          </c:extLst>
        </c:ser>
        <c:ser>
          <c:idx val="2"/>
          <c:order val="2"/>
          <c:tx>
            <c:strRef>
              <c:f>Beregninger!$N$229</c:f>
              <c:strCache>
                <c:ptCount val="1"/>
                <c:pt idx="0">
                  <c:v>Serie 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Beregninger!$O$229:$Q$229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Beregninger!$S$229:$U$229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B8-4237-BE50-7E6D669F1155}"/>
            </c:ext>
          </c:extLst>
        </c:ser>
        <c:ser>
          <c:idx val="3"/>
          <c:order val="3"/>
          <c:tx>
            <c:strRef>
              <c:f>Beregninger!$N$230</c:f>
              <c:strCache>
                <c:ptCount val="1"/>
                <c:pt idx="0">
                  <c:v>Serie 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Beregninger!$O$230:$Q$230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Beregninger!$S$230:$U$230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EB8-4237-BE50-7E6D669F1155}"/>
            </c:ext>
          </c:extLst>
        </c:ser>
        <c:ser>
          <c:idx val="4"/>
          <c:order val="4"/>
          <c:tx>
            <c:v>Ortogonal regresionslinie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trendline>
            <c:name>Kalibreringskurve</c:name>
            <c:spPr>
              <a:ln w="3175">
                <a:solidFill>
                  <a:srgbClr val="FF0000"/>
                </a:solidFill>
                <a:prstDash val="solid"/>
              </a:ln>
            </c:spPr>
            <c:trendlineType val="linear"/>
            <c:forward val="0.5"/>
            <c:backward val="0.4"/>
            <c:dispRSqr val="0"/>
            <c:dispEq val="1"/>
            <c:trendlineLbl>
              <c:layout>
                <c:manualLayout>
                  <c:x val="1.0020049884974916E-2"/>
                  <c:y val="-0.1293709666100579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a-DK"/>
                </a:p>
              </c:txPr>
            </c:trendlineLbl>
          </c:trendline>
          <c:xVal>
            <c:numRef>
              <c:f>Beregninger!$P$246:$Q$246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Beregninger!$P$245:$Q$245</c:f>
              <c:numCache>
                <c:formatCode>General</c:formatCode>
                <c:ptCount val="2"/>
                <c:pt idx="0">
                  <c:v>0.17609125905568124</c:v>
                </c:pt>
                <c:pt idx="1">
                  <c:v>0.44715803134221921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EB8-4237-BE50-7E6D669F1155}"/>
            </c:ext>
          </c:extLst>
        </c:ser>
        <c:ser>
          <c:idx val="5"/>
          <c:order val="5"/>
          <c:tx>
            <c:strRef>
              <c:f>Beregninger!$N$231</c:f>
              <c:strCache>
                <c:ptCount val="1"/>
                <c:pt idx="0">
                  <c:v>Serie 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Beregninger!$O$231:$Q$231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Beregninger!$S$231:$U$231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EB8-4237-BE50-7E6D669F1155}"/>
            </c:ext>
          </c:extLst>
        </c:ser>
        <c:ser>
          <c:idx val="6"/>
          <c:order val="6"/>
          <c:tx>
            <c:strRef>
              <c:f>Beregninger!$N$232</c:f>
              <c:strCache>
                <c:ptCount val="1"/>
                <c:pt idx="0">
                  <c:v>Serie 6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Beregninger!$O$232:$Q$232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Beregninger!$S$232:$U$232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EB8-4237-BE50-7E6D669F1155}"/>
            </c:ext>
          </c:extLst>
        </c:ser>
        <c:ser>
          <c:idx val="7"/>
          <c:order val="7"/>
          <c:tx>
            <c:strRef>
              <c:f>Beregninger!$N$233</c:f>
              <c:strCache>
                <c:ptCount val="1"/>
                <c:pt idx="0">
                  <c:v>Serie 7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Beregninger!$O$233:$Q$233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Beregninger!$S$233:$U$233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EB8-4237-BE50-7E6D669F1155}"/>
            </c:ext>
          </c:extLst>
        </c:ser>
        <c:ser>
          <c:idx val="8"/>
          <c:order val="8"/>
          <c:tx>
            <c:strRef>
              <c:f>Beregninger!$N$234</c:f>
              <c:strCache>
                <c:ptCount val="1"/>
                <c:pt idx="0">
                  <c:v>Serie 8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Beregninger!$O$234:$Q$234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Beregninger!$S$234:$U$234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EB8-4237-BE50-7E6D669F1155}"/>
            </c:ext>
          </c:extLst>
        </c:ser>
        <c:ser>
          <c:idx val="9"/>
          <c:order val="9"/>
          <c:tx>
            <c:strRef>
              <c:f>Beregninger!$N$235</c:f>
              <c:strCache>
                <c:ptCount val="1"/>
                <c:pt idx="0">
                  <c:v>Serie 9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Beregninger!$O$235:$Q$235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Beregninger!$S$235:$U$235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EB8-4237-BE50-7E6D669F1155}"/>
            </c:ext>
          </c:extLst>
        </c:ser>
        <c:ser>
          <c:idx val="10"/>
          <c:order val="10"/>
          <c:tx>
            <c:strRef>
              <c:f>Beregninger!$N$236</c:f>
              <c:strCache>
                <c:ptCount val="1"/>
                <c:pt idx="0">
                  <c:v>Serie 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Beregninger!$O$236:$Q$236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Beregninger!$S$236:$U$236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EB8-4237-BE50-7E6D669F1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794528"/>
        <c:axId val="1"/>
      </c:scatterChart>
      <c:valAx>
        <c:axId val="419794528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Log (Koagulationstid [sek])</a:t>
                </a:r>
              </a:p>
            </c:rich>
          </c:tx>
          <c:layout>
            <c:manualLayout>
              <c:xMode val="edge"/>
              <c:yMode val="edge"/>
              <c:x val="0.37875793581914485"/>
              <c:y val="0.91258905136857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At val="-0.5"/>
        <c:crossBetween val="midCat"/>
      </c:valAx>
      <c:valAx>
        <c:axId val="1"/>
        <c:scaling>
          <c:orientation val="minMax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Log (INR)</a:t>
                </a:r>
              </a:p>
            </c:rich>
          </c:tx>
          <c:layout>
            <c:manualLayout>
              <c:xMode val="edge"/>
              <c:yMode val="edge"/>
              <c:x val="1.002004008016032E-2"/>
              <c:y val="0.38811248593925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197945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Kalibreringslinie til beregning af INR på patentplasmaer uden udelukkelse af outliere</a:t>
            </a:r>
          </a:p>
        </c:rich>
      </c:tx>
      <c:layout>
        <c:manualLayout>
          <c:xMode val="edge"/>
          <c:yMode val="edge"/>
          <c:x val="0.131624111088678"/>
          <c:y val="3.3132488873673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3010571932712"/>
          <c:y val="0.20180722891566266"/>
          <c:w val="0.84273644954669058"/>
          <c:h val="0.60843373493975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Beregninger!$B$146</c:f>
              <c:strCache>
                <c:ptCount val="1"/>
                <c:pt idx="0">
                  <c:v>Serie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Beregninger!$C$146:$E$146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Beregninger!$G$146:$I$146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81-48C3-BCD1-890573DE0CD0}"/>
            </c:ext>
          </c:extLst>
        </c:ser>
        <c:ser>
          <c:idx val="1"/>
          <c:order val="1"/>
          <c:tx>
            <c:strRef>
              <c:f>Beregninger!$B$147</c:f>
              <c:strCache>
                <c:ptCount val="1"/>
                <c:pt idx="0">
                  <c:v>Serie 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Beregninger!$C$147:$E$147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Beregninger!$G$147:$I$147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81-48C3-BCD1-890573DE0CD0}"/>
            </c:ext>
          </c:extLst>
        </c:ser>
        <c:ser>
          <c:idx val="2"/>
          <c:order val="2"/>
          <c:tx>
            <c:strRef>
              <c:f>Beregninger!$B$148</c:f>
              <c:strCache>
                <c:ptCount val="1"/>
                <c:pt idx="0">
                  <c:v>Serie 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Beregninger!$C$148:$E$148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Beregninger!$G$148:$I$148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81-48C3-BCD1-890573DE0CD0}"/>
            </c:ext>
          </c:extLst>
        </c:ser>
        <c:ser>
          <c:idx val="3"/>
          <c:order val="3"/>
          <c:tx>
            <c:strRef>
              <c:f>Beregninger!$B$149</c:f>
              <c:strCache>
                <c:ptCount val="1"/>
                <c:pt idx="0">
                  <c:v>Serie 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Beregninger!$C$149:$E$149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Beregninger!$G$149:$I$149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681-48C3-BCD1-890573DE0CD0}"/>
            </c:ext>
          </c:extLst>
        </c:ser>
        <c:ser>
          <c:idx val="4"/>
          <c:order val="4"/>
          <c:tx>
            <c:v>Ortogonal regresionslinie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trendline>
            <c:name>Kalibreringskurve</c:name>
            <c:spPr>
              <a:ln w="3175">
                <a:solidFill>
                  <a:srgbClr val="FF0000"/>
                </a:solidFill>
                <a:prstDash val="solid"/>
              </a:ln>
            </c:spPr>
            <c:trendlineType val="linear"/>
            <c:forward val="0.5"/>
            <c:backward val="0.4"/>
            <c:dispRSqr val="0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a-DK"/>
                </a:p>
              </c:txPr>
            </c:trendlineLbl>
          </c:trendline>
          <c:xVal>
            <c:numRef>
              <c:f>Beregninger!$D$137:$E$137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Beregninger!$D$136:$E$136</c:f>
              <c:numCache>
                <c:formatCode>General</c:formatCode>
                <c:ptCount val="2"/>
                <c:pt idx="0">
                  <c:v>0</c:v>
                </c:pt>
                <c:pt idx="1">
                  <c:v>1.0986122886681098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681-48C3-BCD1-890573DE0CD0}"/>
            </c:ext>
          </c:extLst>
        </c:ser>
        <c:ser>
          <c:idx val="5"/>
          <c:order val="5"/>
          <c:tx>
            <c:strRef>
              <c:f>Beregninger!$B$150</c:f>
              <c:strCache>
                <c:ptCount val="1"/>
                <c:pt idx="0">
                  <c:v>Serie 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Beregninger!$C$150:$E$150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Beregninger!$G$150:$I$150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681-48C3-BCD1-890573DE0CD0}"/>
            </c:ext>
          </c:extLst>
        </c:ser>
        <c:ser>
          <c:idx val="6"/>
          <c:order val="6"/>
          <c:tx>
            <c:strRef>
              <c:f>Beregninger!$B$151</c:f>
              <c:strCache>
                <c:ptCount val="1"/>
                <c:pt idx="0">
                  <c:v>Serie 6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Beregninger!$C$151:$E$151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Beregninger!$G$151:$I$151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681-48C3-BCD1-890573DE0CD0}"/>
            </c:ext>
          </c:extLst>
        </c:ser>
        <c:ser>
          <c:idx val="7"/>
          <c:order val="7"/>
          <c:tx>
            <c:strRef>
              <c:f>Beregninger!$B$152</c:f>
              <c:strCache>
                <c:ptCount val="1"/>
                <c:pt idx="0">
                  <c:v>Serie 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Beregninger!$C$152:$E$152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Beregninger!$G$152:$I$152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681-48C3-BCD1-890573DE0CD0}"/>
            </c:ext>
          </c:extLst>
        </c:ser>
        <c:ser>
          <c:idx val="8"/>
          <c:order val="8"/>
          <c:tx>
            <c:strRef>
              <c:f>Beregninger!$B$153</c:f>
              <c:strCache>
                <c:ptCount val="1"/>
                <c:pt idx="0">
                  <c:v>Serie 8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Beregninger!$C$153:$E$153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Beregninger!$G$153:$I$153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681-48C3-BCD1-890573DE0CD0}"/>
            </c:ext>
          </c:extLst>
        </c:ser>
        <c:ser>
          <c:idx val="9"/>
          <c:order val="9"/>
          <c:tx>
            <c:strRef>
              <c:f>Beregninger!$B$154</c:f>
              <c:strCache>
                <c:ptCount val="1"/>
                <c:pt idx="0">
                  <c:v>Serie 9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Beregninger!$C$154:$E$154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Beregninger!$G$154:$I$154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681-48C3-BCD1-890573DE0CD0}"/>
            </c:ext>
          </c:extLst>
        </c:ser>
        <c:ser>
          <c:idx val="10"/>
          <c:order val="10"/>
          <c:tx>
            <c:strRef>
              <c:f>Beregninger!$B$155</c:f>
              <c:strCache>
                <c:ptCount val="1"/>
                <c:pt idx="0">
                  <c:v>Serie 10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Beregninger!$C$155:$E$155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Beregninger!$G$155:$I$155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681-48C3-BCD1-890573DE0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808632"/>
        <c:axId val="1"/>
      </c:scatterChart>
      <c:valAx>
        <c:axId val="419808632"/>
        <c:scaling>
          <c:orientation val="minMax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Ln(koagulationstid)</a:t>
                </a:r>
              </a:p>
            </c:rich>
          </c:tx>
          <c:layout>
            <c:manualLayout>
              <c:xMode val="edge"/>
              <c:yMode val="edge"/>
              <c:x val="0.43931695717522484"/>
              <c:y val="0.900602533378979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At val="-0.5"/>
        <c:crossBetween val="midCat"/>
      </c:valAx>
      <c:valAx>
        <c:axId val="1"/>
        <c:scaling>
          <c:orientation val="minMax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Ln(INR)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436747037055150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198086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Kalibreringslinie til beregning af INR på patentplasmaer med udelukkelse af outliere</a:t>
            </a:r>
          </a:p>
        </c:rich>
      </c:tx>
      <c:layout>
        <c:manualLayout>
          <c:xMode val="edge"/>
          <c:yMode val="edge"/>
          <c:x val="0.14285738962702788"/>
          <c:y val="3.66667568615778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87933708100296"/>
          <c:y val="0.20333399522784906"/>
          <c:w val="0.83699783403058114"/>
          <c:h val="0.58333523221104233"/>
        </c:manualLayout>
      </c:layout>
      <c:scatterChart>
        <c:scatterStyle val="lineMarker"/>
        <c:varyColors val="0"/>
        <c:ser>
          <c:idx val="0"/>
          <c:order val="0"/>
          <c:tx>
            <c:strRef>
              <c:f>Beregninger!$N$194</c:f>
              <c:strCache>
                <c:ptCount val="1"/>
                <c:pt idx="0">
                  <c:v>Serie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Beregninger!$O$194:$Q$194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Beregninger!$S$194:$U$194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5F-41EE-A5B2-AB47DD277550}"/>
            </c:ext>
          </c:extLst>
        </c:ser>
        <c:ser>
          <c:idx val="1"/>
          <c:order val="1"/>
          <c:tx>
            <c:strRef>
              <c:f>Beregninger!$N$195</c:f>
              <c:strCache>
                <c:ptCount val="1"/>
                <c:pt idx="0">
                  <c:v>Serie 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Beregninger!$O$195:$Q$195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Beregninger!$S$195:$U$195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5F-41EE-A5B2-AB47DD277550}"/>
            </c:ext>
          </c:extLst>
        </c:ser>
        <c:ser>
          <c:idx val="2"/>
          <c:order val="2"/>
          <c:tx>
            <c:strRef>
              <c:f>Beregninger!$N$196</c:f>
              <c:strCache>
                <c:ptCount val="1"/>
                <c:pt idx="0">
                  <c:v>Serie 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Beregninger!$O$196:$Q$196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Beregninger!$S$196:$U$196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5F-41EE-A5B2-AB47DD277550}"/>
            </c:ext>
          </c:extLst>
        </c:ser>
        <c:ser>
          <c:idx val="3"/>
          <c:order val="3"/>
          <c:tx>
            <c:strRef>
              <c:f>Beregninger!$N$197</c:f>
              <c:strCache>
                <c:ptCount val="1"/>
                <c:pt idx="0">
                  <c:v>Serie 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Beregninger!$O$197:$Q$197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Beregninger!$S$197:$U$197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5F-41EE-A5B2-AB47DD277550}"/>
            </c:ext>
          </c:extLst>
        </c:ser>
        <c:ser>
          <c:idx val="4"/>
          <c:order val="4"/>
          <c:tx>
            <c:v>Ortogonal regresionslinie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trendline>
            <c:name>Kalibreringskurve</c:name>
            <c:spPr>
              <a:ln w="3175">
                <a:solidFill>
                  <a:srgbClr val="FF0000"/>
                </a:solidFill>
                <a:prstDash val="solid"/>
              </a:ln>
            </c:spPr>
            <c:trendlineType val="linear"/>
            <c:forward val="0.5"/>
            <c:backward val="0.4"/>
            <c:dispRSqr val="0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a-DK"/>
                </a:p>
              </c:txPr>
            </c:trendlineLbl>
          </c:trendline>
          <c:xVal>
            <c:numRef>
              <c:f>Beregninger!$P$185:$Q$185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Beregninger!$P$184:$Q$184</c:f>
              <c:numCache>
                <c:formatCode>General</c:formatCode>
                <c:ptCount val="2"/>
                <c:pt idx="0">
                  <c:v>0</c:v>
                </c:pt>
                <c:pt idx="1">
                  <c:v>1.0986122886681098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F5F-41EE-A5B2-AB47DD277550}"/>
            </c:ext>
          </c:extLst>
        </c:ser>
        <c:ser>
          <c:idx val="5"/>
          <c:order val="5"/>
          <c:tx>
            <c:strRef>
              <c:f>Beregninger!$N$198</c:f>
              <c:strCache>
                <c:ptCount val="1"/>
                <c:pt idx="0">
                  <c:v>Serie 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Beregninger!$O$198:$Q$198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Beregninger!$S$198:$U$198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F5F-41EE-A5B2-AB47DD277550}"/>
            </c:ext>
          </c:extLst>
        </c:ser>
        <c:ser>
          <c:idx val="6"/>
          <c:order val="6"/>
          <c:tx>
            <c:strRef>
              <c:f>Beregninger!$N$199</c:f>
              <c:strCache>
                <c:ptCount val="1"/>
                <c:pt idx="0">
                  <c:v>Serie 6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Beregninger!$O$199:$Q$199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Beregninger!$S$199:$U$199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F5F-41EE-A5B2-AB47DD277550}"/>
            </c:ext>
          </c:extLst>
        </c:ser>
        <c:ser>
          <c:idx val="7"/>
          <c:order val="7"/>
          <c:tx>
            <c:strRef>
              <c:f>Beregninger!$N$200</c:f>
              <c:strCache>
                <c:ptCount val="1"/>
                <c:pt idx="0">
                  <c:v>Serie 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Beregninger!$O$200:$Q$200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Beregninger!$S$200:$U$200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F5F-41EE-A5B2-AB47DD277550}"/>
            </c:ext>
          </c:extLst>
        </c:ser>
        <c:ser>
          <c:idx val="8"/>
          <c:order val="8"/>
          <c:tx>
            <c:strRef>
              <c:f>Beregninger!$N$201</c:f>
              <c:strCache>
                <c:ptCount val="1"/>
                <c:pt idx="0">
                  <c:v>Serie 8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Beregninger!$O$201:$Q$201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Beregninger!$S$201:$U$201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F5F-41EE-A5B2-AB47DD277550}"/>
            </c:ext>
          </c:extLst>
        </c:ser>
        <c:ser>
          <c:idx val="9"/>
          <c:order val="9"/>
          <c:tx>
            <c:strRef>
              <c:f>Beregninger!$N$202</c:f>
              <c:strCache>
                <c:ptCount val="1"/>
                <c:pt idx="0">
                  <c:v>Serie 9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Beregninger!$O$202:$Q$202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Beregninger!$S$202:$U$202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F5F-41EE-A5B2-AB47DD277550}"/>
            </c:ext>
          </c:extLst>
        </c:ser>
        <c:ser>
          <c:idx val="10"/>
          <c:order val="10"/>
          <c:tx>
            <c:strRef>
              <c:f>Beregninger!$N$203</c:f>
              <c:strCache>
                <c:ptCount val="1"/>
                <c:pt idx="0">
                  <c:v>Serie 10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Beregninger!$O$203:$Q$203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Beregninger!$S$203:$U$203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F5F-41EE-A5B2-AB47DD277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806336"/>
        <c:axId val="1"/>
      </c:scatterChart>
      <c:valAx>
        <c:axId val="419806336"/>
        <c:scaling>
          <c:orientation val="minMax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Ln(koagulationstid)</a:t>
                </a:r>
              </a:p>
            </c:rich>
          </c:tx>
          <c:layout>
            <c:manualLayout>
              <c:xMode val="edge"/>
              <c:yMode val="edge"/>
              <c:x val="0.4377296348011343"/>
              <c:y val="0.87666964309873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At val="-0.5"/>
        <c:crossBetween val="midCat"/>
      </c:valAx>
      <c:valAx>
        <c:axId val="1"/>
        <c:scaling>
          <c:orientation val="minMax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Ln(INR)</a:t>
                </a:r>
              </a:p>
            </c:rich>
          </c:tx>
          <c:layout>
            <c:manualLayout>
              <c:xMode val="edge"/>
              <c:yMode val="edge"/>
              <c:x val="3.1135614446731633E-2"/>
              <c:y val="0.42000126272875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198063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Kalibreringslinie til beregning af INR på patentplasmaer med udelukkelse af outliere</a:t>
            </a:r>
          </a:p>
        </c:rich>
      </c:tx>
      <c:layout>
        <c:manualLayout>
          <c:xMode val="edge"/>
          <c:yMode val="edge"/>
          <c:x val="0.1317159189298229"/>
          <c:y val="3.3519556453137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1657153495616"/>
          <c:y val="0.18435779334763627"/>
          <c:w val="0.83015668171567114"/>
          <c:h val="0.62569917742228065"/>
        </c:manualLayout>
      </c:layout>
      <c:scatterChart>
        <c:scatterStyle val="lineMarker"/>
        <c:varyColors val="0"/>
        <c:ser>
          <c:idx val="0"/>
          <c:order val="0"/>
          <c:tx>
            <c:strRef>
              <c:f>Beregninger!$N$227</c:f>
              <c:strCache>
                <c:ptCount val="1"/>
                <c:pt idx="0">
                  <c:v>Serie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Beregninger!$O$227:$Q$227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Beregninger!$S$227:$U$227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F0-41F7-B91B-A6BA0CFBA2C2}"/>
            </c:ext>
          </c:extLst>
        </c:ser>
        <c:ser>
          <c:idx val="1"/>
          <c:order val="1"/>
          <c:tx>
            <c:strRef>
              <c:f>Beregninger!$N$228</c:f>
              <c:strCache>
                <c:ptCount val="1"/>
                <c:pt idx="0">
                  <c:v>Serie 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Beregninger!$O$228:$Q$228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Beregninger!$S$228:$U$228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F0-41F7-B91B-A6BA0CFBA2C2}"/>
            </c:ext>
          </c:extLst>
        </c:ser>
        <c:ser>
          <c:idx val="2"/>
          <c:order val="2"/>
          <c:tx>
            <c:strRef>
              <c:f>Beregninger!$N$229</c:f>
              <c:strCache>
                <c:ptCount val="1"/>
                <c:pt idx="0">
                  <c:v>Serie 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Beregninger!$O$229:$Q$229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Beregninger!$S$229:$U$229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F0-41F7-B91B-A6BA0CFBA2C2}"/>
            </c:ext>
          </c:extLst>
        </c:ser>
        <c:ser>
          <c:idx val="3"/>
          <c:order val="3"/>
          <c:tx>
            <c:strRef>
              <c:f>Beregninger!$N$230</c:f>
              <c:strCache>
                <c:ptCount val="1"/>
                <c:pt idx="0">
                  <c:v>Serie 4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Beregninger!$O$230:$Q$230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Beregninger!$S$230:$U$230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0F0-41F7-B91B-A6BA0CFBA2C2}"/>
            </c:ext>
          </c:extLst>
        </c:ser>
        <c:ser>
          <c:idx val="4"/>
          <c:order val="4"/>
          <c:tx>
            <c:v>Ortogonal regresionslinie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trendline>
            <c:name>Kalibreringskurve</c:name>
            <c:spPr>
              <a:ln w="3175">
                <a:solidFill>
                  <a:srgbClr val="FF0000"/>
                </a:solidFill>
                <a:prstDash val="solid"/>
              </a:ln>
            </c:spPr>
            <c:trendlineType val="linear"/>
            <c:forward val="0.5"/>
            <c:backward val="0.4"/>
            <c:dispRSqr val="0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a-DK"/>
                </a:p>
              </c:txPr>
            </c:trendlineLbl>
          </c:trendline>
          <c:xVal>
            <c:numRef>
              <c:f>Beregninger!$P$246:$Q$246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Beregninger!$P$245:$Q$245</c:f>
              <c:numCache>
                <c:formatCode>General</c:formatCode>
                <c:ptCount val="2"/>
                <c:pt idx="0">
                  <c:v>0.17609125905568124</c:v>
                </c:pt>
                <c:pt idx="1">
                  <c:v>0.44715803134221921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0F0-41F7-B91B-A6BA0CFBA2C2}"/>
            </c:ext>
          </c:extLst>
        </c:ser>
        <c:ser>
          <c:idx val="5"/>
          <c:order val="5"/>
          <c:tx>
            <c:strRef>
              <c:f>Beregninger!$N$231</c:f>
              <c:strCache>
                <c:ptCount val="1"/>
                <c:pt idx="0">
                  <c:v>Serie 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Beregninger!$O$231:$Q$231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Beregninger!$S$231:$U$231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0F0-41F7-B91B-A6BA0CFBA2C2}"/>
            </c:ext>
          </c:extLst>
        </c:ser>
        <c:ser>
          <c:idx val="6"/>
          <c:order val="6"/>
          <c:tx>
            <c:strRef>
              <c:f>Beregninger!$N$232</c:f>
              <c:strCache>
                <c:ptCount val="1"/>
                <c:pt idx="0">
                  <c:v>Serie 6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Beregninger!$O$232:$Q$232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Beregninger!$S$232:$U$232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0F0-41F7-B91B-A6BA0CFBA2C2}"/>
            </c:ext>
          </c:extLst>
        </c:ser>
        <c:ser>
          <c:idx val="7"/>
          <c:order val="7"/>
          <c:tx>
            <c:strRef>
              <c:f>Beregninger!$N$233</c:f>
              <c:strCache>
                <c:ptCount val="1"/>
                <c:pt idx="0">
                  <c:v>Serie 7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Beregninger!$O$233:$Q$233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Beregninger!$S$233:$U$233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0F0-41F7-B91B-A6BA0CFBA2C2}"/>
            </c:ext>
          </c:extLst>
        </c:ser>
        <c:ser>
          <c:idx val="8"/>
          <c:order val="8"/>
          <c:tx>
            <c:strRef>
              <c:f>Beregninger!$N$234</c:f>
              <c:strCache>
                <c:ptCount val="1"/>
                <c:pt idx="0">
                  <c:v>Serie 8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Beregninger!$O$234:$Q$234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Beregninger!$S$234:$U$234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0F0-41F7-B91B-A6BA0CFBA2C2}"/>
            </c:ext>
          </c:extLst>
        </c:ser>
        <c:ser>
          <c:idx val="9"/>
          <c:order val="9"/>
          <c:tx>
            <c:strRef>
              <c:f>Beregninger!$N$235</c:f>
              <c:strCache>
                <c:ptCount val="1"/>
                <c:pt idx="0">
                  <c:v>Serie 9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Beregninger!$O$235:$Q$235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Beregninger!$S$235:$U$235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0F0-41F7-B91B-A6BA0CFBA2C2}"/>
            </c:ext>
          </c:extLst>
        </c:ser>
        <c:ser>
          <c:idx val="10"/>
          <c:order val="10"/>
          <c:tx>
            <c:strRef>
              <c:f>Beregninger!$N$236</c:f>
              <c:strCache>
                <c:ptCount val="1"/>
                <c:pt idx="0">
                  <c:v>Serie 10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Beregninger!$O$236:$Q$236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xVal>
          <c:yVal>
            <c:numRef>
              <c:f>Beregninger!$S$236:$U$236</c:f>
              <c:numCache>
                <c:formatCode>General</c:formatCode>
                <c:ptCount val="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0F0-41F7-B91B-A6BA0CFBA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805024"/>
        <c:axId val="1"/>
      </c:scatterChart>
      <c:valAx>
        <c:axId val="419805024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Log (koagulationstid)</a:t>
                </a:r>
              </a:p>
            </c:rich>
          </c:tx>
          <c:layout>
            <c:manualLayout>
              <c:xMode val="edge"/>
              <c:yMode val="edge"/>
              <c:x val="0.43500904355867437"/>
              <c:y val="0.89385584726981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At val="-0.5"/>
        <c:crossBetween val="midCat"/>
      </c:valAx>
      <c:valAx>
        <c:axId val="1"/>
        <c:scaling>
          <c:orientation val="minMax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Log(INR)</a:t>
                </a:r>
              </a:p>
            </c:rich>
          </c:tx>
          <c:layout>
            <c:manualLayout>
              <c:xMode val="edge"/>
              <c:yMode val="edge"/>
              <c:x val="3.2928889070213373E-2"/>
              <c:y val="0.421788256295052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198050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49</xdr:row>
      <xdr:rowOff>9525</xdr:rowOff>
    </xdr:from>
    <xdr:to>
      <xdr:col>5</xdr:col>
      <xdr:colOff>1209675</xdr:colOff>
      <xdr:row>65</xdr:row>
      <xdr:rowOff>95250</xdr:rowOff>
    </xdr:to>
    <xdr:graphicFrame macro="">
      <xdr:nvGraphicFramePr>
        <xdr:cNvPr id="2135" name="Chart 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942975</xdr:colOff>
          <xdr:row>80</xdr:row>
          <xdr:rowOff>219075</xdr:rowOff>
        </xdr:from>
        <xdr:to>
          <xdr:col>5</xdr:col>
          <xdr:colOff>419100</xdr:colOff>
          <xdr:row>82</xdr:row>
          <xdr:rowOff>114300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1047750</xdr:colOff>
      <xdr:row>1</xdr:row>
      <xdr:rowOff>0</xdr:rowOff>
    </xdr:from>
    <xdr:to>
      <xdr:col>6</xdr:col>
      <xdr:colOff>742950</xdr:colOff>
      <xdr:row>3</xdr:row>
      <xdr:rowOff>9525</xdr:rowOff>
    </xdr:to>
    <xdr:pic>
      <xdr:nvPicPr>
        <xdr:cNvPr id="2137" name="Billede 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33350"/>
          <a:ext cx="9334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158</xdr:row>
      <xdr:rowOff>0</xdr:rowOff>
    </xdr:from>
    <xdr:to>
      <xdr:col>4</xdr:col>
      <xdr:colOff>790575</xdr:colOff>
      <xdr:row>177</xdr:row>
      <xdr:rowOff>85725</xdr:rowOff>
    </xdr:to>
    <xdr:graphicFrame macro="">
      <xdr:nvGraphicFramePr>
        <xdr:cNvPr id="1128" name="Chart 2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104775</xdr:colOff>
      <xdr:row>204</xdr:row>
      <xdr:rowOff>38100</xdr:rowOff>
    </xdr:from>
    <xdr:to>
      <xdr:col>16</xdr:col>
      <xdr:colOff>866775</xdr:colOff>
      <xdr:row>221</xdr:row>
      <xdr:rowOff>142875</xdr:rowOff>
    </xdr:to>
    <xdr:graphicFrame macro="">
      <xdr:nvGraphicFramePr>
        <xdr:cNvPr id="1129" name="Chart 3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504825</xdr:colOff>
      <xdr:row>250</xdr:row>
      <xdr:rowOff>123825</xdr:rowOff>
    </xdr:from>
    <xdr:to>
      <xdr:col>17</xdr:col>
      <xdr:colOff>28575</xdr:colOff>
      <xdr:row>271</xdr:row>
      <xdr:rowOff>123825</xdr:rowOff>
    </xdr:to>
    <xdr:graphicFrame macro="">
      <xdr:nvGraphicFramePr>
        <xdr:cNvPr id="1130" name="Chart 4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0"/>
  <sheetViews>
    <sheetView tabSelected="1" view="pageBreakPreview" zoomScale="244" zoomScaleNormal="130" zoomScaleSheetLayoutView="244" workbookViewId="0">
      <selection activeCell="D21" sqref="D21"/>
    </sheetView>
  </sheetViews>
  <sheetFormatPr defaultRowHeight="12.75" x14ac:dyDescent="0.2"/>
  <cols>
    <col min="1" max="1" width="3" customWidth="1"/>
    <col min="2" max="2" width="7.33203125" customWidth="1"/>
    <col min="3" max="3" width="18.6640625" customWidth="1"/>
    <col min="4" max="6" width="21.6640625" customWidth="1"/>
    <col min="7" max="7" width="13.1640625" customWidth="1"/>
  </cols>
  <sheetData>
    <row r="1" spans="1:10" ht="10.5" customHeight="1" x14ac:dyDescent="0.2"/>
    <row r="2" spans="1:10" ht="15.75" x14ac:dyDescent="0.25">
      <c r="C2" s="142" t="s">
        <v>165</v>
      </c>
      <c r="D2" s="142"/>
      <c r="E2" s="142"/>
      <c r="F2" s="142"/>
    </row>
    <row r="3" spans="1:10" ht="15.75" x14ac:dyDescent="0.25">
      <c r="C3" s="143" t="s">
        <v>124</v>
      </c>
      <c r="D3" s="143"/>
      <c r="E3" s="143"/>
      <c r="F3" s="143"/>
      <c r="J3" s="140"/>
    </row>
    <row r="4" spans="1:10" ht="6.75" customHeight="1" x14ac:dyDescent="0.25">
      <c r="A4" s="2"/>
      <c r="B4" s="2"/>
      <c r="C4" s="100"/>
      <c r="D4" s="100"/>
      <c r="E4" s="100"/>
      <c r="F4" s="100"/>
      <c r="G4" s="2"/>
    </row>
    <row r="5" spans="1:10" ht="6.75" customHeight="1" x14ac:dyDescent="0.25">
      <c r="A5" s="1"/>
      <c r="B5" s="1"/>
      <c r="C5" s="141"/>
      <c r="D5" s="141"/>
      <c r="E5" s="141"/>
      <c r="F5" s="141"/>
      <c r="G5" s="1"/>
    </row>
    <row r="6" spans="1:10" ht="14.25" customHeight="1" x14ac:dyDescent="0.25">
      <c r="A6" s="1"/>
      <c r="C6" s="62"/>
      <c r="D6" s="62"/>
      <c r="E6" s="62"/>
      <c r="F6" s="62"/>
      <c r="G6" s="99" t="s">
        <v>211</v>
      </c>
    </row>
    <row r="7" spans="1:10" ht="14.25" customHeight="1" x14ac:dyDescent="0.25">
      <c r="B7" s="42" t="s">
        <v>207</v>
      </c>
      <c r="C7" s="62"/>
      <c r="D7" s="62"/>
      <c r="E7" s="62"/>
      <c r="F7" s="62"/>
    </row>
    <row r="8" spans="1:10" ht="3.75" customHeight="1" x14ac:dyDescent="0.25">
      <c r="C8" s="62"/>
      <c r="D8" s="62"/>
      <c r="E8" s="62"/>
      <c r="F8" s="62"/>
    </row>
    <row r="9" spans="1:10" ht="12.75" customHeight="1" x14ac:dyDescent="0.25">
      <c r="B9" s="42" t="s">
        <v>183</v>
      </c>
      <c r="C9" s="62"/>
      <c r="D9" s="62"/>
      <c r="E9" s="62"/>
      <c r="F9" s="62"/>
    </row>
    <row r="10" spans="1:10" ht="3.75" customHeight="1" x14ac:dyDescent="0.25">
      <c r="B10" s="42"/>
      <c r="C10" s="62"/>
      <c r="D10" s="62"/>
      <c r="E10" s="62"/>
      <c r="F10" s="62"/>
    </row>
    <row r="11" spans="1:10" ht="12.75" customHeight="1" x14ac:dyDescent="0.25">
      <c r="B11" s="44" t="s">
        <v>184</v>
      </c>
      <c r="C11" s="62"/>
      <c r="D11" s="62"/>
      <c r="E11" s="62"/>
      <c r="F11" s="62"/>
    </row>
    <row r="12" spans="1:10" ht="12.75" customHeight="1" x14ac:dyDescent="0.25">
      <c r="B12" s="44"/>
      <c r="C12" s="98" t="s">
        <v>185</v>
      </c>
      <c r="D12" s="62"/>
      <c r="E12" s="62"/>
      <c r="F12" s="62"/>
    </row>
    <row r="13" spans="1:10" ht="3.75" customHeight="1" x14ac:dyDescent="0.2">
      <c r="D13" s="1"/>
      <c r="E13" s="1"/>
      <c r="F13" s="1"/>
    </row>
    <row r="14" spans="1:10" s="121" customFormat="1" ht="20.25" customHeight="1" x14ac:dyDescent="0.2">
      <c r="C14" s="117" t="s">
        <v>125</v>
      </c>
      <c r="D14" s="118" t="s">
        <v>0</v>
      </c>
      <c r="E14" s="118" t="s">
        <v>136</v>
      </c>
      <c r="F14" s="118" t="s">
        <v>127</v>
      </c>
    </row>
    <row r="15" spans="1:10" ht="15" customHeight="1" x14ac:dyDescent="0.2">
      <c r="C15" s="135" t="s">
        <v>8</v>
      </c>
      <c r="D15" s="136">
        <f>'Definer kalibratorværdier'!B5</f>
        <v>1</v>
      </c>
      <c r="E15" s="136">
        <f>'Definer kalibratorværdier'!C5</f>
        <v>2.35</v>
      </c>
      <c r="F15" s="136">
        <v>3.57</v>
      </c>
    </row>
    <row r="16" spans="1:10" ht="12.75" customHeight="1" x14ac:dyDescent="0.2">
      <c r="C16" s="137" t="s">
        <v>196</v>
      </c>
      <c r="D16" s="148" t="s">
        <v>208</v>
      </c>
      <c r="E16" s="148" t="s">
        <v>204</v>
      </c>
      <c r="F16" s="148" t="s">
        <v>206</v>
      </c>
    </row>
    <row r="17" spans="2:6" ht="11.25" customHeight="1" x14ac:dyDescent="0.2">
      <c r="C17" s="14"/>
      <c r="D17" s="69"/>
      <c r="E17" s="69"/>
      <c r="F17" s="69"/>
    </row>
    <row r="18" spans="2:6" ht="12.75" customHeight="1" x14ac:dyDescent="0.2">
      <c r="B18" s="44" t="s">
        <v>154</v>
      </c>
      <c r="C18" s="46"/>
      <c r="D18" s="68"/>
      <c r="E18" s="68"/>
      <c r="F18" s="126"/>
    </row>
    <row r="19" spans="2:6" ht="3.75" customHeight="1" thickBot="1" x14ac:dyDescent="0.25">
      <c r="B19" s="44"/>
      <c r="C19" s="43"/>
      <c r="D19" s="127"/>
      <c r="E19" s="127"/>
      <c r="F19" s="127"/>
    </row>
    <row r="20" spans="2:6" ht="21" customHeight="1" x14ac:dyDescent="0.2">
      <c r="B20" s="44"/>
      <c r="C20" s="70"/>
      <c r="D20" s="71" t="s">
        <v>0</v>
      </c>
      <c r="E20" s="71" t="s">
        <v>136</v>
      </c>
      <c r="F20" s="72" t="s">
        <v>127</v>
      </c>
    </row>
    <row r="21" spans="2:6" x14ac:dyDescent="0.2">
      <c r="C21" s="73" t="s">
        <v>138</v>
      </c>
      <c r="D21" s="74"/>
      <c r="E21" s="75"/>
      <c r="F21" s="76"/>
    </row>
    <row r="22" spans="2:6" x14ac:dyDescent="0.2">
      <c r="C22" s="77" t="s">
        <v>139</v>
      </c>
      <c r="D22" s="78"/>
      <c r="E22" s="79"/>
      <c r="F22" s="80"/>
    </row>
    <row r="23" spans="2:6" x14ac:dyDescent="0.2">
      <c r="C23" s="77" t="s">
        <v>140</v>
      </c>
      <c r="D23" s="78"/>
      <c r="E23" s="79"/>
      <c r="F23" s="80"/>
    </row>
    <row r="24" spans="2:6" x14ac:dyDescent="0.2">
      <c r="C24" s="77" t="s">
        <v>141</v>
      </c>
      <c r="D24" s="78"/>
      <c r="E24" s="79"/>
      <c r="F24" s="80"/>
    </row>
    <row r="25" spans="2:6" x14ac:dyDescent="0.2">
      <c r="C25" s="77" t="s">
        <v>142</v>
      </c>
      <c r="D25" s="78"/>
      <c r="E25" s="79"/>
      <c r="F25" s="80"/>
    </row>
    <row r="26" spans="2:6" x14ac:dyDescent="0.2">
      <c r="C26" s="77" t="s">
        <v>143</v>
      </c>
      <c r="D26" s="78"/>
      <c r="E26" s="79"/>
      <c r="F26" s="80"/>
    </row>
    <row r="27" spans="2:6" x14ac:dyDescent="0.2">
      <c r="C27" s="77" t="s">
        <v>144</v>
      </c>
      <c r="D27" s="78"/>
      <c r="E27" s="79"/>
      <c r="F27" s="80"/>
    </row>
    <row r="28" spans="2:6" x14ac:dyDescent="0.2">
      <c r="C28" s="77" t="s">
        <v>145</v>
      </c>
      <c r="D28" s="78"/>
      <c r="E28" s="79"/>
      <c r="F28" s="80"/>
    </row>
    <row r="29" spans="2:6" x14ac:dyDescent="0.2">
      <c r="C29" s="77" t="s">
        <v>137</v>
      </c>
      <c r="D29" s="78"/>
      <c r="E29" s="79"/>
      <c r="F29" s="80"/>
    </row>
    <row r="30" spans="2:6" ht="13.5" thickBot="1" x14ac:dyDescent="0.25">
      <c r="C30" s="81" t="s">
        <v>126</v>
      </c>
      <c r="D30" s="82"/>
      <c r="E30" s="83"/>
      <c r="F30" s="84"/>
    </row>
    <row r="31" spans="2:6" ht="11.25" customHeight="1" x14ac:dyDescent="0.2"/>
    <row r="32" spans="2:6" x14ac:dyDescent="0.2">
      <c r="B32" s="42" t="s">
        <v>191</v>
      </c>
    </row>
    <row r="33" spans="2:6" x14ac:dyDescent="0.2">
      <c r="B33" s="42"/>
      <c r="C33" s="42" t="s">
        <v>128</v>
      </c>
    </row>
    <row r="34" spans="2:6" ht="3.75" customHeight="1" x14ac:dyDescent="0.2">
      <c r="B34" s="42"/>
      <c r="C34" s="42"/>
    </row>
    <row r="35" spans="2:6" s="121" customFormat="1" ht="21" customHeight="1" x14ac:dyDescent="0.2">
      <c r="C35" s="119"/>
      <c r="D35" s="120" t="s">
        <v>0</v>
      </c>
      <c r="E35" s="120" t="s">
        <v>182</v>
      </c>
      <c r="F35" s="120" t="s">
        <v>127</v>
      </c>
    </row>
    <row r="36" spans="2:6" s="63" customFormat="1" ht="9.75" customHeight="1" x14ac:dyDescent="0.2">
      <c r="C36" s="103" t="s">
        <v>4</v>
      </c>
      <c r="D36" s="102" t="str">
        <f>IF(Beregninger!P29=D21,"OK",Beregninger!P29)</f>
        <v>ej tal</v>
      </c>
      <c r="E36" s="102" t="str">
        <f>IF(Beregninger!Q29=E21,"OK",Beregninger!Q29)</f>
        <v>ej tal</v>
      </c>
      <c r="F36" s="102" t="str">
        <f>IF(Beregninger!R29=F21,"OK",Beregninger!R29)</f>
        <v>ej tal</v>
      </c>
    </row>
    <row r="37" spans="2:6" s="63" customFormat="1" ht="9.75" customHeight="1" x14ac:dyDescent="0.2">
      <c r="C37" s="104" t="s">
        <v>5</v>
      </c>
      <c r="D37" s="101" t="str">
        <f>IF(Beregninger!P30=D22,"OK",Beregninger!P30)</f>
        <v>ej tal</v>
      </c>
      <c r="E37" s="101" t="str">
        <f>IF(Beregninger!Q30=E22,"OK",Beregninger!Q30)</f>
        <v>ej tal</v>
      </c>
      <c r="F37" s="101" t="str">
        <f>IF(Beregninger!R30=F22,"OK",Beregninger!R30)</f>
        <v>ej tal</v>
      </c>
    </row>
    <row r="38" spans="2:6" s="63" customFormat="1" ht="9.75" customHeight="1" x14ac:dyDescent="0.2">
      <c r="C38" s="104" t="s">
        <v>6</v>
      </c>
      <c r="D38" s="101" t="str">
        <f>IF(Beregninger!P31=D23,"OK",Beregninger!P31)</f>
        <v>ej tal</v>
      </c>
      <c r="E38" s="101" t="str">
        <f>IF(Beregninger!Q31=E23,"OK",Beregninger!Q31)</f>
        <v>ej tal</v>
      </c>
      <c r="F38" s="101" t="str">
        <f>IF(Beregninger!R31=F23,"OK",Beregninger!R31)</f>
        <v>ej tal</v>
      </c>
    </row>
    <row r="39" spans="2:6" s="63" customFormat="1" ht="9.75" customHeight="1" x14ac:dyDescent="0.2">
      <c r="C39" s="104" t="s">
        <v>7</v>
      </c>
      <c r="D39" s="101" t="str">
        <f>IF(Beregninger!P32=D24,"OK",Beregninger!P32)</f>
        <v>ej tal</v>
      </c>
      <c r="E39" s="101" t="str">
        <f>IF(Beregninger!Q32=E24,"OK",Beregninger!Q32)</f>
        <v>ej tal</v>
      </c>
      <c r="F39" s="101" t="str">
        <f>IF(Beregninger!R32=F24,"OK",Beregninger!R32)</f>
        <v>ej tal</v>
      </c>
    </row>
    <row r="40" spans="2:6" s="63" customFormat="1" ht="9.75" customHeight="1" x14ac:dyDescent="0.2">
      <c r="C40" s="104" t="s">
        <v>57</v>
      </c>
      <c r="D40" s="101" t="str">
        <f>IF(Beregninger!P33=D25,"OK",Beregninger!P33)</f>
        <v>ej tal</v>
      </c>
      <c r="E40" s="101" t="str">
        <f>IF(Beregninger!Q33=E25,"OK",Beregninger!Q33)</f>
        <v>ej tal</v>
      </c>
      <c r="F40" s="101" t="str">
        <f>IF(Beregninger!R33=F25,"OK",Beregninger!R33)</f>
        <v>ej tal</v>
      </c>
    </row>
    <row r="41" spans="2:6" s="63" customFormat="1" ht="9.75" customHeight="1" x14ac:dyDescent="0.2">
      <c r="C41" s="104" t="s">
        <v>58</v>
      </c>
      <c r="D41" s="101" t="str">
        <f>IF(Beregninger!P34=D26,"OK",Beregninger!P34)</f>
        <v>ej tal</v>
      </c>
      <c r="E41" s="101" t="str">
        <f>IF(Beregninger!Q34=E26,"OK",Beregninger!Q34)</f>
        <v>ej tal</v>
      </c>
      <c r="F41" s="101" t="str">
        <f>IF(Beregninger!R34=F26,"OK",Beregninger!R34)</f>
        <v>ej tal</v>
      </c>
    </row>
    <row r="42" spans="2:6" s="63" customFormat="1" ht="9.75" customHeight="1" x14ac:dyDescent="0.2">
      <c r="C42" s="104" t="s">
        <v>59</v>
      </c>
      <c r="D42" s="101" t="str">
        <f>IF(Beregninger!P35=D27,"OK",Beregninger!P35)</f>
        <v>ej tal</v>
      </c>
      <c r="E42" s="101" t="str">
        <f>IF(Beregninger!Q35=E27,"OK",Beregninger!Q35)</f>
        <v>ej tal</v>
      </c>
      <c r="F42" s="101" t="str">
        <f>IF(Beregninger!R35=F27,"OK",Beregninger!R35)</f>
        <v>ej tal</v>
      </c>
    </row>
    <row r="43" spans="2:6" s="63" customFormat="1" ht="9.75" customHeight="1" x14ac:dyDescent="0.2">
      <c r="C43" s="104" t="s">
        <v>60</v>
      </c>
      <c r="D43" s="101" t="str">
        <f>IF(Beregninger!P36=D28,"OK",Beregninger!P36)</f>
        <v>ej tal</v>
      </c>
      <c r="E43" s="101" t="str">
        <f>IF(Beregninger!Q36=E28,"OK",Beregninger!Q36)</f>
        <v>ej tal</v>
      </c>
      <c r="F43" s="101" t="str">
        <f>IF(Beregninger!R36=F28,"OK",Beregninger!R36)</f>
        <v>ej tal</v>
      </c>
    </row>
    <row r="44" spans="2:6" s="63" customFormat="1" ht="9.75" customHeight="1" x14ac:dyDescent="0.2">
      <c r="C44" s="104" t="s">
        <v>61</v>
      </c>
      <c r="D44" s="101" t="str">
        <f>IF(Beregninger!P37=D29,"OK",Beregninger!P37)</f>
        <v>ej tal</v>
      </c>
      <c r="E44" s="101" t="str">
        <f>IF(Beregninger!Q37=E29,"OK",Beregninger!Q37)</f>
        <v>ej tal</v>
      </c>
      <c r="F44" s="101" t="str">
        <f>IF(Beregninger!R37=F29,"OK",Beregninger!R37)</f>
        <v>ej tal</v>
      </c>
    </row>
    <row r="45" spans="2:6" s="63" customFormat="1" ht="9.75" customHeight="1" x14ac:dyDescent="0.2">
      <c r="C45" s="105" t="s">
        <v>62</v>
      </c>
      <c r="D45" s="106" t="str">
        <f>IF(Beregninger!P38=D30,"OK",Beregninger!P38)</f>
        <v>ej tal</v>
      </c>
      <c r="E45" s="106" t="str">
        <f>IF(Beregninger!Q38=E30,"OK",Beregninger!Q38)</f>
        <v>ej tal</v>
      </c>
      <c r="F45" s="106" t="str">
        <f>IF(Beregninger!R38=F30,"OK",Beregninger!R38)</f>
        <v>ej tal</v>
      </c>
    </row>
    <row r="46" spans="2:6" ht="11.25" customHeight="1" x14ac:dyDescent="0.2"/>
    <row r="47" spans="2:6" x14ac:dyDescent="0.2">
      <c r="B47" s="41" t="s">
        <v>181</v>
      </c>
    </row>
    <row r="48" spans="2:6" x14ac:dyDescent="0.2">
      <c r="C48" t="s">
        <v>129</v>
      </c>
    </row>
    <row r="49" ht="3.75" customHeight="1" x14ac:dyDescent="0.2"/>
    <row r="66" spans="1:7" ht="10.5" customHeight="1" x14ac:dyDescent="0.2">
      <c r="A66" s="2"/>
      <c r="B66" s="2"/>
      <c r="C66" s="2"/>
      <c r="D66" s="2"/>
      <c r="E66" s="2"/>
      <c r="F66" s="2"/>
      <c r="G66" s="131" t="s">
        <v>190</v>
      </c>
    </row>
    <row r="67" spans="1:7" x14ac:dyDescent="0.2">
      <c r="A67" s="1"/>
      <c r="B67" s="1"/>
      <c r="C67" s="1"/>
      <c r="D67" s="1"/>
      <c r="E67" s="1"/>
      <c r="F67" s="1"/>
      <c r="G67" s="132"/>
    </row>
    <row r="68" spans="1:7" x14ac:dyDescent="0.2">
      <c r="A68" s="1"/>
      <c r="B68" s="1"/>
      <c r="C68" s="1"/>
      <c r="D68" s="1"/>
      <c r="E68" s="1"/>
      <c r="F68" s="1"/>
      <c r="G68" s="132"/>
    </row>
    <row r="69" spans="1:7" x14ac:dyDescent="0.2">
      <c r="A69" s="1"/>
      <c r="B69" s="1"/>
      <c r="C69" s="1"/>
      <c r="D69" s="1"/>
      <c r="E69" s="1"/>
      <c r="F69" s="1"/>
      <c r="G69" s="132"/>
    </row>
    <row r="70" spans="1:7" ht="7.5" customHeight="1" x14ac:dyDescent="0.2"/>
    <row r="71" spans="1:7" x14ac:dyDescent="0.2">
      <c r="B71" s="42" t="s">
        <v>130</v>
      </c>
    </row>
    <row r="72" spans="1:7" x14ac:dyDescent="0.2">
      <c r="C72" t="s">
        <v>131</v>
      </c>
    </row>
    <row r="73" spans="1:7" ht="7.5" customHeight="1" x14ac:dyDescent="0.2"/>
    <row r="74" spans="1:7" ht="12" customHeight="1" x14ac:dyDescent="0.2">
      <c r="B74" s="42" t="s">
        <v>168</v>
      </c>
    </row>
    <row r="75" spans="1:7" ht="12" customHeight="1" x14ac:dyDescent="0.2">
      <c r="C75" t="s">
        <v>169</v>
      </c>
    </row>
    <row r="76" spans="1:7" ht="11.25" customHeight="1" x14ac:dyDescent="0.2"/>
    <row r="77" spans="1:7" ht="12.75" customHeight="1" x14ac:dyDescent="0.2">
      <c r="B77" s="42" t="s">
        <v>162</v>
      </c>
    </row>
    <row r="78" spans="1:7" ht="7.5" customHeight="1" x14ac:dyDescent="0.2">
      <c r="B78" s="42"/>
    </row>
    <row r="79" spans="1:7" ht="15.75" customHeight="1" x14ac:dyDescent="0.25">
      <c r="B79" s="42"/>
      <c r="C79" s="107" t="s">
        <v>163</v>
      </c>
      <c r="D79" s="57"/>
      <c r="E79" s="108" t="e">
        <f>Beregninger!T159</f>
        <v>#NUM!</v>
      </c>
    </row>
    <row r="80" spans="1:7" ht="15.75" customHeight="1" x14ac:dyDescent="0.25">
      <c r="C80" s="109" t="s">
        <v>164</v>
      </c>
      <c r="D80" s="110"/>
      <c r="E80" s="111" t="e">
        <f>Beregninger!V247</f>
        <v>#DIV/0!</v>
      </c>
      <c r="F80" s="1"/>
    </row>
    <row r="81" spans="1:7" ht="24" customHeight="1" x14ac:dyDescent="0.25">
      <c r="C81" s="113"/>
      <c r="D81" s="113"/>
      <c r="E81" s="114"/>
      <c r="F81" s="1"/>
    </row>
    <row r="82" spans="1:7" ht="13.5" customHeight="1" x14ac:dyDescent="0.25">
      <c r="B82" s="42" t="s">
        <v>186</v>
      </c>
      <c r="C82" s="113"/>
      <c r="D82" s="113"/>
      <c r="E82" s="114"/>
      <c r="F82" s="1"/>
    </row>
    <row r="83" spans="1:7" ht="13.5" customHeight="1" x14ac:dyDescent="0.25">
      <c r="B83" s="42"/>
      <c r="C83" s="113"/>
      <c r="D83" s="113"/>
      <c r="E83" s="114"/>
      <c r="F83" s="1"/>
    </row>
    <row r="84" spans="1:7" ht="12.75" customHeight="1" x14ac:dyDescent="0.25">
      <c r="B84" s="116" t="s">
        <v>180</v>
      </c>
      <c r="C84" s="115" t="e">
        <f>"Alternativt kan denne formel anvendes til direkte beregning: INR(patient) = "&amp;"10^["&amp;Beregninger!$T$159&amp;" * Log{Koagulationstid_patientprøve}"&amp;IF(Beregninger!$T$160&lt;0,"-","+")&amp;ABS(Beregninger!$T$160)&amp;"]"</f>
        <v>#NUM!</v>
      </c>
      <c r="D84" s="96"/>
      <c r="E84" s="1"/>
      <c r="F84" s="1"/>
    </row>
    <row r="85" spans="1:7" ht="9.75" customHeight="1" x14ac:dyDescent="0.2">
      <c r="A85" s="1"/>
      <c r="B85" s="1"/>
      <c r="C85" s="1"/>
      <c r="D85" s="1"/>
      <c r="E85" s="1"/>
      <c r="F85" s="1"/>
      <c r="G85" s="1"/>
    </row>
    <row r="87" spans="1:7" x14ac:dyDescent="0.2">
      <c r="B87" s="138" t="s">
        <v>197</v>
      </c>
      <c r="D87" s="144"/>
      <c r="E87" s="145"/>
      <c r="F87" s="145"/>
      <c r="G87" s="139"/>
    </row>
    <row r="88" spans="1:7" x14ac:dyDescent="0.2">
      <c r="D88" s="145"/>
      <c r="E88" s="145"/>
      <c r="F88" s="145"/>
      <c r="G88" s="139"/>
    </row>
    <row r="89" spans="1:7" x14ac:dyDescent="0.2">
      <c r="D89" s="146"/>
      <c r="E89" s="146"/>
      <c r="F89" s="146"/>
      <c r="G89" s="139"/>
    </row>
    <row r="92" spans="1:7" ht="15.75" x14ac:dyDescent="0.25">
      <c r="D92" s="97"/>
    </row>
    <row r="93" spans="1:7" x14ac:dyDescent="0.2">
      <c r="B93" t="s">
        <v>187</v>
      </c>
      <c r="D93" s="128"/>
    </row>
    <row r="95" spans="1:7" x14ac:dyDescent="0.2">
      <c r="B95" t="s">
        <v>188</v>
      </c>
      <c r="D95" s="128"/>
    </row>
    <row r="97" spans="1:7" x14ac:dyDescent="0.2">
      <c r="B97" s="42" t="s">
        <v>189</v>
      </c>
    </row>
    <row r="98" spans="1:7" x14ac:dyDescent="0.2">
      <c r="A98" s="129"/>
      <c r="B98" s="130"/>
      <c r="C98" s="129"/>
      <c r="D98" s="129"/>
      <c r="E98" s="129"/>
      <c r="F98" s="129"/>
      <c r="G98" s="129"/>
    </row>
    <row r="99" spans="1:7" x14ac:dyDescent="0.2">
      <c r="A99" s="129"/>
      <c r="B99" s="129"/>
      <c r="C99" s="129"/>
      <c r="D99" s="129"/>
      <c r="E99" s="129"/>
      <c r="F99" s="129"/>
      <c r="G99" s="129"/>
    </row>
    <row r="100" spans="1:7" x14ac:dyDescent="0.2">
      <c r="A100" s="129"/>
      <c r="B100" s="129"/>
      <c r="C100" s="129"/>
      <c r="D100" s="129"/>
      <c r="E100" s="129"/>
      <c r="F100" s="129"/>
      <c r="G100" s="129"/>
    </row>
    <row r="101" spans="1:7" x14ac:dyDescent="0.2">
      <c r="A101" s="129"/>
      <c r="B101" s="129"/>
      <c r="C101" s="129"/>
      <c r="D101" s="129"/>
      <c r="E101" s="129"/>
      <c r="F101" s="129"/>
      <c r="G101" s="129"/>
    </row>
    <row r="102" spans="1:7" x14ac:dyDescent="0.2">
      <c r="A102" s="129"/>
      <c r="B102" s="129"/>
      <c r="C102" s="129"/>
      <c r="D102" s="129"/>
      <c r="E102" s="129"/>
      <c r="F102" s="129"/>
      <c r="G102" s="129"/>
    </row>
    <row r="103" spans="1:7" x14ac:dyDescent="0.2">
      <c r="A103" s="129"/>
      <c r="B103" s="129"/>
      <c r="C103" s="129"/>
      <c r="D103" s="129"/>
      <c r="E103" s="129"/>
      <c r="F103" s="129"/>
      <c r="G103" s="129"/>
    </row>
    <row r="104" spans="1:7" x14ac:dyDescent="0.2">
      <c r="A104" s="129"/>
      <c r="B104" s="129"/>
      <c r="C104" s="129"/>
      <c r="D104" s="129"/>
      <c r="E104" s="129"/>
      <c r="F104" s="129"/>
      <c r="G104" s="129"/>
    </row>
    <row r="105" spans="1:7" x14ac:dyDescent="0.2">
      <c r="A105" s="129"/>
      <c r="B105" s="129"/>
      <c r="C105" s="129"/>
      <c r="D105" s="129"/>
      <c r="E105" s="129"/>
      <c r="F105" s="129"/>
      <c r="G105" s="129"/>
    </row>
    <row r="106" spans="1:7" x14ac:dyDescent="0.2">
      <c r="A106" s="129"/>
      <c r="B106" s="129"/>
      <c r="C106" s="129"/>
      <c r="D106" s="129"/>
      <c r="E106" s="129"/>
      <c r="F106" s="129"/>
      <c r="G106" s="129"/>
    </row>
    <row r="107" spans="1:7" x14ac:dyDescent="0.2">
      <c r="A107" s="129"/>
      <c r="B107" s="129"/>
      <c r="C107" s="129"/>
      <c r="D107" s="129"/>
      <c r="E107" s="129"/>
      <c r="F107" s="129"/>
      <c r="G107" s="129"/>
    </row>
    <row r="108" spans="1:7" x14ac:dyDescent="0.2">
      <c r="A108" s="129"/>
      <c r="B108" s="129"/>
      <c r="C108" s="129"/>
      <c r="D108" s="129"/>
      <c r="E108" s="129"/>
      <c r="F108" s="129"/>
      <c r="G108" s="129"/>
    </row>
    <row r="109" spans="1:7" x14ac:dyDescent="0.2">
      <c r="A109" s="129"/>
      <c r="B109" s="129"/>
      <c r="C109" s="129"/>
      <c r="D109" s="129"/>
      <c r="E109" s="129"/>
      <c r="F109" s="129"/>
      <c r="G109" s="129"/>
    </row>
    <row r="110" spans="1:7" x14ac:dyDescent="0.2">
      <c r="A110" s="129"/>
      <c r="B110" s="129"/>
      <c r="C110" s="129"/>
      <c r="D110" s="129"/>
      <c r="E110" s="129"/>
      <c r="F110" s="129"/>
      <c r="G110" s="129"/>
    </row>
    <row r="111" spans="1:7" x14ac:dyDescent="0.2">
      <c r="A111" s="129"/>
      <c r="B111" s="129"/>
      <c r="C111" s="129"/>
      <c r="D111" s="129"/>
      <c r="E111" s="129"/>
      <c r="F111" s="129"/>
      <c r="G111" s="129"/>
    </row>
    <row r="112" spans="1:7" x14ac:dyDescent="0.2">
      <c r="A112" s="129"/>
      <c r="B112" s="129"/>
      <c r="C112" s="129"/>
      <c r="D112" s="129"/>
      <c r="E112" s="129"/>
      <c r="F112" s="129"/>
      <c r="G112" s="129"/>
    </row>
    <row r="113" spans="1:7" x14ac:dyDescent="0.2">
      <c r="A113" s="129"/>
      <c r="B113" s="129"/>
      <c r="C113" s="129"/>
      <c r="D113" s="129"/>
      <c r="E113" s="129"/>
      <c r="F113" s="129"/>
      <c r="G113" s="129"/>
    </row>
    <row r="120" spans="1:7" x14ac:dyDescent="0.2">
      <c r="A120" s="2"/>
      <c r="B120" s="2"/>
      <c r="C120" s="2"/>
      <c r="D120" s="2"/>
      <c r="E120" s="2"/>
      <c r="F120" s="2"/>
      <c r="G120" s="2"/>
    </row>
  </sheetData>
  <sheetProtection algorithmName="SHA-512" hashValue="JWCJySRrT9FjQRI42jPPFokA9XYqKXXNHwVapwo3JDwovetWETuLRmWm4GwWGstrOulzOnZf/AzRXgsY8bXxLg==" saltValue="3umFYwDlgt+6jtLv7yIaBA==" spinCount="100000" sheet="1" objects="1" scenarios="1"/>
  <mergeCells count="3">
    <mergeCell ref="C2:F2"/>
    <mergeCell ref="C3:F3"/>
    <mergeCell ref="D87:F89"/>
  </mergeCells>
  <phoneticPr fontId="0" type="noConversion"/>
  <pageMargins left="0.43307086614173229" right="0.31496062992125984" top="0.39370078740157483" bottom="0.51181102362204722" header="0" footer="0"/>
  <pageSetup paperSize="9" fitToHeight="0" orientation="portrait" r:id="rId1"/>
  <headerFooter alignWithMargins="0">
    <oddFooter>&amp;L&amp;7Kalibrering af koagulationsudstyr&amp;C&amp;7Printet &amp;D kl. &amp;T&amp;R&amp;7&amp;P af &amp;N</oddFooter>
  </headerFooter>
  <rowBreaks count="1" manualBreakCount="1">
    <brk id="66" max="6" man="1"/>
  </rowBreaks>
  <ignoredErrors>
    <ignoredError sqref="E16" twoDigitTextYear="1"/>
  </ignoredErrors>
  <drawing r:id="rId2"/>
  <legacyDrawing r:id="rId3"/>
  <oleObjects>
    <mc:AlternateContent xmlns:mc="http://schemas.openxmlformats.org/markup-compatibility/2006">
      <mc:Choice Requires="x14">
        <oleObject progId="Equation.3" shapeId="2053" r:id="rId4">
          <objectPr defaultSize="0" autoPict="0" r:id="rId5">
            <anchor moveWithCells="1" sizeWithCells="1">
              <from>
                <xdr:col>3</xdr:col>
                <xdr:colOff>942975</xdr:colOff>
                <xdr:row>80</xdr:row>
                <xdr:rowOff>219075</xdr:rowOff>
              </from>
              <to>
                <xdr:col>5</xdr:col>
                <xdr:colOff>419100</xdr:colOff>
                <xdr:row>82</xdr:row>
                <xdr:rowOff>114300</xdr:rowOff>
              </to>
            </anchor>
          </objectPr>
        </oleObject>
      </mc:Choice>
      <mc:Fallback>
        <oleObject progId="Equation.3" shapeId="205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1"/>
  <sheetViews>
    <sheetView workbookViewId="0">
      <selection activeCell="C32" sqref="C32"/>
    </sheetView>
  </sheetViews>
  <sheetFormatPr defaultRowHeight="12.75" x14ac:dyDescent="0.2"/>
  <cols>
    <col min="2" max="2" width="10.5" bestFit="1" customWidth="1"/>
  </cols>
  <sheetData>
    <row r="2" spans="1:10" ht="18.75" x14ac:dyDescent="0.3">
      <c r="A2" s="147" t="s">
        <v>135</v>
      </c>
      <c r="B2" s="147"/>
      <c r="C2" s="147"/>
      <c r="D2" s="147"/>
      <c r="E2" s="147"/>
      <c r="F2" s="147"/>
      <c r="G2" s="147"/>
      <c r="H2" s="147"/>
      <c r="I2" s="147"/>
      <c r="J2" s="147"/>
    </row>
    <row r="4" spans="1:10" x14ac:dyDescent="0.2">
      <c r="A4" s="42" t="s">
        <v>172</v>
      </c>
    </row>
    <row r="5" spans="1:10" x14ac:dyDescent="0.2">
      <c r="B5" t="s">
        <v>171</v>
      </c>
    </row>
    <row r="7" spans="1:10" x14ac:dyDescent="0.2">
      <c r="B7" t="s">
        <v>179</v>
      </c>
    </row>
    <row r="11" spans="1:10" x14ac:dyDescent="0.2">
      <c r="B11" t="s">
        <v>175</v>
      </c>
    </row>
    <row r="12" spans="1:10" x14ac:dyDescent="0.2">
      <c r="B12" t="s">
        <v>202</v>
      </c>
    </row>
    <row r="19" spans="1:3" x14ac:dyDescent="0.2">
      <c r="A19" s="42" t="s">
        <v>173</v>
      </c>
    </row>
    <row r="20" spans="1:3" x14ac:dyDescent="0.2">
      <c r="B20" s="112">
        <v>38378</v>
      </c>
      <c r="C20" t="s">
        <v>174</v>
      </c>
    </row>
    <row r="21" spans="1:3" x14ac:dyDescent="0.2">
      <c r="B21" s="133" t="s">
        <v>192</v>
      </c>
      <c r="C21" t="s">
        <v>193</v>
      </c>
    </row>
    <row r="22" spans="1:3" x14ac:dyDescent="0.2">
      <c r="B22" s="134" t="s">
        <v>194</v>
      </c>
      <c r="C22" t="s">
        <v>195</v>
      </c>
    </row>
    <row r="23" spans="1:3" x14ac:dyDescent="0.2">
      <c r="B23" s="112">
        <v>40634</v>
      </c>
      <c r="C23" t="s">
        <v>198</v>
      </c>
    </row>
    <row r="24" spans="1:3" x14ac:dyDescent="0.2">
      <c r="B24" s="112">
        <v>41655</v>
      </c>
      <c r="C24" t="s">
        <v>199</v>
      </c>
    </row>
    <row r="25" spans="1:3" x14ac:dyDescent="0.2">
      <c r="B25" s="112">
        <v>42283</v>
      </c>
      <c r="C25" t="s">
        <v>200</v>
      </c>
    </row>
    <row r="26" spans="1:3" x14ac:dyDescent="0.2">
      <c r="B26" s="112">
        <v>42284</v>
      </c>
      <c r="C26" t="s">
        <v>201</v>
      </c>
    </row>
    <row r="27" spans="1:3" x14ac:dyDescent="0.2">
      <c r="B27" s="112">
        <v>43438</v>
      </c>
      <c r="C27" t="s">
        <v>203</v>
      </c>
    </row>
    <row r="28" spans="1:3" x14ac:dyDescent="0.2">
      <c r="B28" s="112">
        <v>43501</v>
      </c>
      <c r="C28" t="s">
        <v>205</v>
      </c>
    </row>
    <row r="29" spans="1:3" x14ac:dyDescent="0.2">
      <c r="B29" s="112">
        <v>44742</v>
      </c>
      <c r="C29" s="138" t="s">
        <v>209</v>
      </c>
    </row>
    <row r="30" spans="1:3" x14ac:dyDescent="0.2">
      <c r="B30" s="112">
        <v>44845</v>
      </c>
      <c r="C30" s="138" t="s">
        <v>210</v>
      </c>
    </row>
    <row r="31" spans="1:3" x14ac:dyDescent="0.2">
      <c r="B31" s="112">
        <v>45180</v>
      </c>
      <c r="C31" s="138" t="s">
        <v>212</v>
      </c>
    </row>
  </sheetData>
  <sheetProtection algorithmName="SHA-512" hashValue="xjLYfY0JtXjcI5vTccoW5HccbAr3C1J7mfD2YjYCQ5ab948DfljstOuwYbX4HEc+zWn79TDr7UQVqzpLUJGxDA==" saltValue="WuIjc+IJEmp7+8DN49RFIA==" spinCount="100000" sheet="1"/>
  <mergeCells count="1">
    <mergeCell ref="A2:J2"/>
  </mergeCells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D9"/>
  <sheetViews>
    <sheetView workbookViewId="0">
      <selection activeCell="D6" sqref="D6"/>
    </sheetView>
  </sheetViews>
  <sheetFormatPr defaultRowHeight="12.75" x14ac:dyDescent="0.2"/>
  <cols>
    <col min="1" max="1" width="6.1640625" customWidth="1"/>
    <col min="2" max="3" width="25.83203125" customWidth="1"/>
    <col min="4" max="4" width="26" customWidth="1"/>
    <col min="5" max="5" width="7.83203125" customWidth="1"/>
  </cols>
  <sheetData>
    <row r="3" spans="2:4" ht="13.5" thickBot="1" x14ac:dyDescent="0.25">
      <c r="B3" t="s">
        <v>170</v>
      </c>
    </row>
    <row r="4" spans="2:4" ht="25.5" x14ac:dyDescent="0.2">
      <c r="B4" s="59" t="s">
        <v>0</v>
      </c>
      <c r="C4" s="59" t="s">
        <v>1</v>
      </c>
      <c r="D4" s="60" t="s">
        <v>2</v>
      </c>
    </row>
    <row r="5" spans="2:4" x14ac:dyDescent="0.2">
      <c r="B5" s="122">
        <v>1</v>
      </c>
      <c r="C5" s="122">
        <v>2.35</v>
      </c>
      <c r="D5" s="123">
        <v>3.57</v>
      </c>
    </row>
    <row r="7" spans="2:4" x14ac:dyDescent="0.2">
      <c r="B7" t="s">
        <v>176</v>
      </c>
    </row>
    <row r="8" spans="2:4" x14ac:dyDescent="0.2">
      <c r="B8" t="s">
        <v>177</v>
      </c>
    </row>
    <row r="9" spans="2:4" x14ac:dyDescent="0.2">
      <c r="B9" t="s">
        <v>178</v>
      </c>
    </row>
  </sheetData>
  <sheetProtection algorithmName="SHA-512" hashValue="1Kd4IT0v/6iTgiSZAujDdZRRVpjmaARx+P3BjJ5oVSM5DKvh/OXb5TMM3HlO23tY4HgRvMglbM/dEqFIvFcV7A==" saltValue="nupSNuzHpceNhA4ZRwfBHg==" spinCount="100000" sheet="1" objects="1" scenarios="1"/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69"/>
  <sheetViews>
    <sheetView zoomScale="85" workbookViewId="0">
      <selection activeCell="R173" sqref="R173"/>
    </sheetView>
  </sheetViews>
  <sheetFormatPr defaultRowHeight="12.75" x14ac:dyDescent="0.2"/>
  <cols>
    <col min="2" max="2" width="20.83203125" customWidth="1"/>
    <col min="3" max="3" width="33.6640625" customWidth="1"/>
    <col min="4" max="4" width="29" customWidth="1"/>
    <col min="5" max="5" width="25.83203125" bestFit="1" customWidth="1"/>
    <col min="6" max="6" width="18.33203125" bestFit="1" customWidth="1"/>
    <col min="15" max="15" width="37.83203125" customWidth="1"/>
    <col min="16" max="16" width="30.5" customWidth="1"/>
    <col min="17" max="17" width="26.83203125" customWidth="1"/>
    <col min="18" max="18" width="22.83203125" customWidth="1"/>
    <col min="20" max="20" width="12.1640625" bestFit="1" customWidth="1"/>
    <col min="22" max="22" width="13" customWidth="1"/>
    <col min="23" max="23" width="15.33203125" bestFit="1" customWidth="1"/>
  </cols>
  <sheetData>
    <row r="1" spans="1:24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2"/>
      <c r="M1" s="30"/>
      <c r="N1" s="31"/>
      <c r="O1" s="31"/>
      <c r="P1" s="31"/>
      <c r="Q1" s="31"/>
      <c r="R1" s="31"/>
      <c r="S1" s="31"/>
      <c r="T1" s="31"/>
      <c r="U1" s="31"/>
      <c r="V1" s="31"/>
      <c r="W1" s="31"/>
      <c r="X1" s="32"/>
    </row>
    <row r="2" spans="1:24" ht="22.5" x14ac:dyDescent="0.3">
      <c r="A2" s="33"/>
      <c r="B2" s="1"/>
      <c r="C2" s="87" t="s">
        <v>132</v>
      </c>
      <c r="D2" s="1"/>
      <c r="E2" s="1"/>
      <c r="F2" s="1"/>
      <c r="G2" s="1"/>
      <c r="H2" s="1"/>
      <c r="I2" s="1"/>
      <c r="J2" s="1"/>
      <c r="K2" s="34"/>
      <c r="M2" s="33"/>
      <c r="N2" s="1"/>
      <c r="O2" s="86" t="s">
        <v>114</v>
      </c>
      <c r="P2" s="1"/>
      <c r="Q2" s="1"/>
      <c r="R2" s="1"/>
      <c r="S2" s="1"/>
      <c r="T2" s="1"/>
      <c r="U2" s="1"/>
      <c r="V2" s="1"/>
      <c r="W2" s="1"/>
      <c r="X2" s="34"/>
    </row>
    <row r="3" spans="1:24" x14ac:dyDescent="0.2">
      <c r="A3" s="33"/>
      <c r="B3" s="1"/>
      <c r="C3" s="1"/>
      <c r="D3" s="1"/>
      <c r="E3" s="1"/>
      <c r="F3" s="1"/>
      <c r="G3" s="1"/>
      <c r="H3" s="1"/>
      <c r="I3" s="1"/>
      <c r="J3" s="1"/>
      <c r="K3" s="34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34"/>
    </row>
    <row r="4" spans="1:24" x14ac:dyDescent="0.2">
      <c r="A4" s="33"/>
      <c r="B4" s="1"/>
      <c r="C4" s="1"/>
      <c r="D4" s="1"/>
      <c r="E4" s="1"/>
      <c r="F4" s="1"/>
      <c r="G4" s="1"/>
      <c r="H4" s="1"/>
      <c r="I4" s="1"/>
      <c r="J4" s="1"/>
      <c r="K4" s="34"/>
      <c r="M4" s="33"/>
      <c r="N4" s="1"/>
      <c r="O4" s="1"/>
      <c r="P4" s="1"/>
      <c r="Q4" s="1"/>
      <c r="R4" s="1"/>
      <c r="S4" s="1"/>
      <c r="T4" s="1"/>
      <c r="U4" s="1"/>
      <c r="V4" s="1"/>
      <c r="W4" s="1"/>
      <c r="X4" s="34"/>
    </row>
    <row r="5" spans="1:24" x14ac:dyDescent="0.2">
      <c r="A5" s="33"/>
      <c r="B5" s="1"/>
      <c r="C5" s="28" t="s">
        <v>119</v>
      </c>
      <c r="D5" s="4"/>
      <c r="E5" s="4"/>
      <c r="F5" s="5"/>
      <c r="G5" s="1"/>
      <c r="H5" s="1"/>
      <c r="I5" s="1"/>
      <c r="J5" s="1"/>
      <c r="K5" s="34"/>
      <c r="M5" s="33"/>
      <c r="N5" s="1"/>
      <c r="O5" s="3"/>
      <c r="P5" s="56" t="s">
        <v>117</v>
      </c>
      <c r="Q5" s="4"/>
      <c r="R5" s="5"/>
      <c r="S5" s="1"/>
      <c r="T5" s="1"/>
      <c r="U5" s="1"/>
      <c r="V5" s="1"/>
      <c r="W5" s="1"/>
      <c r="X5" s="34"/>
    </row>
    <row r="6" spans="1:24" x14ac:dyDescent="0.2">
      <c r="A6" s="33"/>
      <c r="B6" s="1"/>
      <c r="C6" s="6"/>
      <c r="D6" s="10" t="s">
        <v>0</v>
      </c>
      <c r="E6" s="11" t="s">
        <v>1</v>
      </c>
      <c r="F6" s="12" t="s">
        <v>2</v>
      </c>
      <c r="G6" s="1"/>
      <c r="H6" s="1"/>
      <c r="I6" s="1"/>
      <c r="J6" s="1"/>
      <c r="K6" s="34"/>
      <c r="M6" s="33"/>
      <c r="N6" s="1"/>
      <c r="O6" s="6"/>
      <c r="P6" s="10" t="s">
        <v>0</v>
      </c>
      <c r="Q6" s="11" t="s">
        <v>1</v>
      </c>
      <c r="R6" s="12" t="s">
        <v>2</v>
      </c>
      <c r="S6" s="1"/>
      <c r="T6" s="1"/>
      <c r="U6" s="1"/>
      <c r="V6" s="1"/>
      <c r="W6" s="1"/>
      <c r="X6" s="34"/>
    </row>
    <row r="7" spans="1:24" x14ac:dyDescent="0.2">
      <c r="A7" s="33"/>
      <c r="B7" s="1"/>
      <c r="C7" s="64" t="s">
        <v>8</v>
      </c>
      <c r="D7" s="65">
        <f>IF(ISBLANK('Indtast data'!D15),"tom",'Indtast data'!D15)</f>
        <v>1</v>
      </c>
      <c r="E7" s="66">
        <f>IF(ISBLANK('Indtast data'!E15),"tom",'Indtast data'!E15)</f>
        <v>2.35</v>
      </c>
      <c r="F7" s="67">
        <f>IF(ISBLANK('Indtast data'!F15),"tom",'Indtast data'!F15)</f>
        <v>3.57</v>
      </c>
      <c r="G7" s="1"/>
      <c r="H7" s="1"/>
      <c r="I7" s="1"/>
      <c r="J7" s="1"/>
      <c r="K7" s="34"/>
      <c r="M7" s="33"/>
      <c r="N7" s="1"/>
      <c r="O7" s="6" t="s">
        <v>8</v>
      </c>
      <c r="P7" s="55">
        <f>D7</f>
        <v>1</v>
      </c>
      <c r="Q7" s="124">
        <f>E7</f>
        <v>2.35</v>
      </c>
      <c r="R7" s="125">
        <f>F7</f>
        <v>3.57</v>
      </c>
      <c r="S7" s="1"/>
      <c r="T7" s="1"/>
      <c r="U7" s="1"/>
      <c r="V7" s="1"/>
      <c r="W7" s="1"/>
      <c r="X7" s="34"/>
    </row>
    <row r="8" spans="1:24" x14ac:dyDescent="0.2">
      <c r="A8" s="33"/>
      <c r="B8" s="1"/>
      <c r="C8" s="6" t="s">
        <v>4</v>
      </c>
      <c r="D8" s="18" t="str">
        <f>IF(ISBLANK('Indtast data'!D21),"tom",'Indtast data'!D21)</f>
        <v>tom</v>
      </c>
      <c r="E8" s="19" t="str">
        <f>IF(ISBLANK('Indtast data'!E21),"tom",'Indtast data'!E21)</f>
        <v>tom</v>
      </c>
      <c r="F8" s="20" t="str">
        <f>IF(ISBLANK('Indtast data'!F21),"tom",'Indtast data'!F21)</f>
        <v>tom</v>
      </c>
      <c r="G8" s="1"/>
      <c r="H8" s="1"/>
      <c r="I8" s="1"/>
      <c r="J8" s="1"/>
      <c r="K8" s="34"/>
      <c r="M8" s="33"/>
      <c r="N8" s="1"/>
      <c r="O8" s="6" t="s">
        <v>4</v>
      </c>
      <c r="P8" s="53" t="str">
        <f>IF(ISNUMBER(D8),D8,"ej tal")</f>
        <v>ej tal</v>
      </c>
      <c r="Q8" s="54" t="str">
        <f t="shared" ref="Q8:R17" si="0">IF(ISNUMBER(E8),E8,"ej tal")</f>
        <v>ej tal</v>
      </c>
      <c r="R8" s="53" t="str">
        <f t="shared" si="0"/>
        <v>ej tal</v>
      </c>
      <c r="S8" s="1"/>
      <c r="T8" s="1"/>
      <c r="U8" s="1"/>
      <c r="V8" s="1"/>
      <c r="W8" s="1"/>
      <c r="X8" s="34"/>
    </row>
    <row r="9" spans="1:24" x14ac:dyDescent="0.2">
      <c r="A9" s="33"/>
      <c r="B9" s="1"/>
      <c r="C9" s="6" t="s">
        <v>5</v>
      </c>
      <c r="D9" s="18" t="str">
        <f>IF(ISBLANK('Indtast data'!D22),"tom",'Indtast data'!D22)</f>
        <v>tom</v>
      </c>
      <c r="E9" s="19" t="str">
        <f>IF(ISBLANK('Indtast data'!E22),"tom",'Indtast data'!E22)</f>
        <v>tom</v>
      </c>
      <c r="F9" s="20" t="str">
        <f>IF(ISBLANK('Indtast data'!F22),"tom",'Indtast data'!F22)</f>
        <v>tom</v>
      </c>
      <c r="G9" s="1"/>
      <c r="H9" s="1"/>
      <c r="I9" s="1"/>
      <c r="J9" s="1"/>
      <c r="K9" s="34"/>
      <c r="M9" s="33"/>
      <c r="N9" s="1"/>
      <c r="O9" s="6" t="s">
        <v>5</v>
      </c>
      <c r="P9" s="53" t="str">
        <f t="shared" ref="P9:P17" si="1">IF(ISNUMBER(D9),D9,"ej tal")</f>
        <v>ej tal</v>
      </c>
      <c r="Q9" s="54" t="str">
        <f t="shared" si="0"/>
        <v>ej tal</v>
      </c>
      <c r="R9" s="53" t="str">
        <f t="shared" si="0"/>
        <v>ej tal</v>
      </c>
      <c r="S9" s="1"/>
      <c r="T9" s="1"/>
      <c r="U9" s="1"/>
      <c r="V9" s="1"/>
      <c r="W9" s="1"/>
      <c r="X9" s="34"/>
    </row>
    <row r="10" spans="1:24" x14ac:dyDescent="0.2">
      <c r="A10" s="33"/>
      <c r="B10" s="1"/>
      <c r="C10" s="6" t="s">
        <v>6</v>
      </c>
      <c r="D10" s="18" t="str">
        <f>IF(ISBLANK('Indtast data'!D23),"tom",'Indtast data'!D23)</f>
        <v>tom</v>
      </c>
      <c r="E10" s="19" t="str">
        <f>IF(ISBLANK('Indtast data'!E23),"tom",'Indtast data'!E23)</f>
        <v>tom</v>
      </c>
      <c r="F10" s="20" t="str">
        <f>IF(ISBLANK('Indtast data'!F23),"tom",'Indtast data'!F23)</f>
        <v>tom</v>
      </c>
      <c r="G10" s="1"/>
      <c r="H10" s="1"/>
      <c r="I10" s="1"/>
      <c r="J10" s="1"/>
      <c r="K10" s="34"/>
      <c r="M10" s="33"/>
      <c r="N10" s="1"/>
      <c r="O10" s="6" t="s">
        <v>6</v>
      </c>
      <c r="P10" s="53" t="str">
        <f t="shared" si="1"/>
        <v>ej tal</v>
      </c>
      <c r="Q10" s="54" t="str">
        <f t="shared" si="0"/>
        <v>ej tal</v>
      </c>
      <c r="R10" s="53" t="str">
        <f t="shared" si="0"/>
        <v>ej tal</v>
      </c>
      <c r="S10" s="1"/>
      <c r="T10" s="1"/>
      <c r="U10" s="1"/>
      <c r="V10" s="1"/>
      <c r="W10" s="1"/>
      <c r="X10" s="34"/>
    </row>
    <row r="11" spans="1:24" x14ac:dyDescent="0.2">
      <c r="A11" s="33"/>
      <c r="B11" s="1"/>
      <c r="C11" s="8" t="s">
        <v>7</v>
      </c>
      <c r="D11" s="18" t="str">
        <f>IF(ISBLANK('Indtast data'!D24),"tom",'Indtast data'!D24)</f>
        <v>tom</v>
      </c>
      <c r="E11" s="19" t="str">
        <f>IF(ISBLANK('Indtast data'!E24),"tom",'Indtast data'!E24)</f>
        <v>tom</v>
      </c>
      <c r="F11" s="20" t="str">
        <f>IF(ISBLANK('Indtast data'!F24),"tom",'Indtast data'!F24)</f>
        <v>tom</v>
      </c>
      <c r="G11" s="1"/>
      <c r="H11" s="1"/>
      <c r="I11" s="1"/>
      <c r="J11" s="1"/>
      <c r="K11" s="34"/>
      <c r="M11" s="33"/>
      <c r="N11" s="1"/>
      <c r="O11" s="8" t="s">
        <v>7</v>
      </c>
      <c r="P11" s="53" t="str">
        <f t="shared" si="1"/>
        <v>ej tal</v>
      </c>
      <c r="Q11" s="54" t="str">
        <f t="shared" si="0"/>
        <v>ej tal</v>
      </c>
      <c r="R11" s="53" t="str">
        <f t="shared" si="0"/>
        <v>ej tal</v>
      </c>
      <c r="S11" s="1"/>
      <c r="T11" s="1"/>
      <c r="U11" s="1"/>
      <c r="V11" s="1"/>
      <c r="W11" s="1"/>
      <c r="X11" s="34"/>
    </row>
    <row r="12" spans="1:24" x14ac:dyDescent="0.2">
      <c r="A12" s="33"/>
      <c r="B12" s="1"/>
      <c r="C12" s="8" t="s">
        <v>57</v>
      </c>
      <c r="D12" s="18" t="str">
        <f>IF(ISBLANK('Indtast data'!D25),"tom",'Indtast data'!D25)</f>
        <v>tom</v>
      </c>
      <c r="E12" s="19" t="str">
        <f>IF(ISBLANK('Indtast data'!E25),"tom",'Indtast data'!E25)</f>
        <v>tom</v>
      </c>
      <c r="F12" s="20" t="str">
        <f>IF(ISBLANK('Indtast data'!F25),"tom",'Indtast data'!F25)</f>
        <v>tom</v>
      </c>
      <c r="G12" s="1"/>
      <c r="H12" s="1"/>
      <c r="I12" s="1"/>
      <c r="J12" s="1"/>
      <c r="K12" s="34"/>
      <c r="M12" s="33"/>
      <c r="N12" s="1"/>
      <c r="O12" s="8" t="s">
        <v>57</v>
      </c>
      <c r="P12" s="53" t="str">
        <f t="shared" si="1"/>
        <v>ej tal</v>
      </c>
      <c r="Q12" s="54" t="str">
        <f t="shared" si="0"/>
        <v>ej tal</v>
      </c>
      <c r="R12" s="53" t="str">
        <f t="shared" si="0"/>
        <v>ej tal</v>
      </c>
      <c r="S12" s="1"/>
      <c r="T12" s="1"/>
      <c r="U12" s="1"/>
      <c r="V12" s="1"/>
      <c r="W12" s="1"/>
      <c r="X12" s="34"/>
    </row>
    <row r="13" spans="1:24" x14ac:dyDescent="0.2">
      <c r="A13" s="33"/>
      <c r="B13" s="1"/>
      <c r="C13" s="8" t="s">
        <v>58</v>
      </c>
      <c r="D13" s="18" t="str">
        <f>IF(ISBLANK('Indtast data'!D26),"tom",'Indtast data'!D26)</f>
        <v>tom</v>
      </c>
      <c r="E13" s="19" t="str">
        <f>IF(ISBLANK('Indtast data'!E26),"tom",'Indtast data'!E26)</f>
        <v>tom</v>
      </c>
      <c r="F13" s="20" t="str">
        <f>IF(ISBLANK('Indtast data'!F26),"tom",'Indtast data'!F26)</f>
        <v>tom</v>
      </c>
      <c r="G13" s="1"/>
      <c r="H13" s="1"/>
      <c r="I13" s="1"/>
      <c r="J13" s="1"/>
      <c r="K13" s="34"/>
      <c r="M13" s="33"/>
      <c r="N13" s="1"/>
      <c r="O13" s="8" t="s">
        <v>58</v>
      </c>
      <c r="P13" s="53" t="str">
        <f t="shared" si="1"/>
        <v>ej tal</v>
      </c>
      <c r="Q13" s="54" t="str">
        <f t="shared" si="0"/>
        <v>ej tal</v>
      </c>
      <c r="R13" s="53" t="str">
        <f t="shared" si="0"/>
        <v>ej tal</v>
      </c>
      <c r="S13" s="1"/>
      <c r="T13" s="1"/>
      <c r="U13" s="1"/>
      <c r="V13" s="1"/>
      <c r="W13" s="1"/>
      <c r="X13" s="34"/>
    </row>
    <row r="14" spans="1:24" x14ac:dyDescent="0.2">
      <c r="A14" s="33"/>
      <c r="B14" s="1"/>
      <c r="C14" s="8" t="s">
        <v>59</v>
      </c>
      <c r="D14" s="18" t="str">
        <f>IF(ISBLANK('Indtast data'!D27),"tom",'Indtast data'!D27)</f>
        <v>tom</v>
      </c>
      <c r="E14" s="19" t="str">
        <f>IF(ISBLANK('Indtast data'!E27),"tom",'Indtast data'!E27)</f>
        <v>tom</v>
      </c>
      <c r="F14" s="20" t="str">
        <f>IF(ISBLANK('Indtast data'!F27),"tom",'Indtast data'!F27)</f>
        <v>tom</v>
      </c>
      <c r="G14" s="1"/>
      <c r="H14" s="1"/>
      <c r="I14" s="1"/>
      <c r="J14" s="1"/>
      <c r="K14" s="34"/>
      <c r="M14" s="33"/>
      <c r="N14" s="1"/>
      <c r="O14" s="8" t="s">
        <v>59</v>
      </c>
      <c r="P14" s="53" t="str">
        <f t="shared" si="1"/>
        <v>ej tal</v>
      </c>
      <c r="Q14" s="54" t="str">
        <f t="shared" si="0"/>
        <v>ej tal</v>
      </c>
      <c r="R14" s="53" t="str">
        <f t="shared" si="0"/>
        <v>ej tal</v>
      </c>
      <c r="S14" s="1"/>
      <c r="T14" s="1"/>
      <c r="U14" s="1"/>
      <c r="V14" s="1"/>
      <c r="W14" s="1"/>
      <c r="X14" s="34"/>
    </row>
    <row r="15" spans="1:24" x14ac:dyDescent="0.2">
      <c r="A15" s="33"/>
      <c r="B15" s="1"/>
      <c r="C15" s="8" t="s">
        <v>60</v>
      </c>
      <c r="D15" s="18" t="str">
        <f>IF(ISBLANK('Indtast data'!D28),"tom",'Indtast data'!D28)</f>
        <v>tom</v>
      </c>
      <c r="E15" s="19" t="str">
        <f>IF(ISBLANK('Indtast data'!E28),"tom",'Indtast data'!E28)</f>
        <v>tom</v>
      </c>
      <c r="F15" s="20" t="str">
        <f>IF(ISBLANK('Indtast data'!F28),"tom",'Indtast data'!F28)</f>
        <v>tom</v>
      </c>
      <c r="G15" s="1"/>
      <c r="H15" s="1"/>
      <c r="I15" s="1"/>
      <c r="J15" s="1"/>
      <c r="K15" s="34"/>
      <c r="M15" s="33"/>
      <c r="N15" s="1"/>
      <c r="O15" s="8" t="s">
        <v>60</v>
      </c>
      <c r="P15" s="53" t="str">
        <f t="shared" si="1"/>
        <v>ej tal</v>
      </c>
      <c r="Q15" s="54" t="str">
        <f t="shared" si="0"/>
        <v>ej tal</v>
      </c>
      <c r="R15" s="53" t="str">
        <f t="shared" si="0"/>
        <v>ej tal</v>
      </c>
      <c r="S15" s="1"/>
      <c r="T15" s="1"/>
      <c r="U15" s="1"/>
      <c r="V15" s="1"/>
      <c r="W15" s="1"/>
      <c r="X15" s="34"/>
    </row>
    <row r="16" spans="1:24" x14ac:dyDescent="0.2">
      <c r="A16" s="33"/>
      <c r="B16" s="1"/>
      <c r="C16" s="8" t="s">
        <v>61</v>
      </c>
      <c r="D16" s="18" t="str">
        <f>IF(ISBLANK('Indtast data'!D29),"tom",'Indtast data'!D29)</f>
        <v>tom</v>
      </c>
      <c r="E16" s="19" t="str">
        <f>IF(ISBLANK('Indtast data'!E29),"tom",'Indtast data'!E29)</f>
        <v>tom</v>
      </c>
      <c r="F16" s="20" t="str">
        <f>IF(ISBLANK('Indtast data'!F29),"tom",'Indtast data'!F29)</f>
        <v>tom</v>
      </c>
      <c r="G16" s="1"/>
      <c r="H16" s="1"/>
      <c r="I16" s="1"/>
      <c r="J16" s="1"/>
      <c r="K16" s="34"/>
      <c r="M16" s="33"/>
      <c r="N16" s="1"/>
      <c r="O16" s="8" t="s">
        <v>61</v>
      </c>
      <c r="P16" s="53" t="str">
        <f t="shared" si="1"/>
        <v>ej tal</v>
      </c>
      <c r="Q16" s="54" t="str">
        <f t="shared" si="0"/>
        <v>ej tal</v>
      </c>
      <c r="R16" s="53" t="str">
        <f t="shared" si="0"/>
        <v>ej tal</v>
      </c>
      <c r="S16" s="1"/>
      <c r="T16" s="1"/>
      <c r="U16" s="1"/>
      <c r="V16" s="1"/>
      <c r="W16" s="1"/>
      <c r="X16" s="34"/>
    </row>
    <row r="17" spans="1:24" x14ac:dyDescent="0.2">
      <c r="A17" s="33"/>
      <c r="B17" s="1"/>
      <c r="C17" s="8" t="s">
        <v>62</v>
      </c>
      <c r="D17" s="21" t="str">
        <f>IF(ISBLANK('Indtast data'!D30),"tom",'Indtast data'!D30)</f>
        <v>tom</v>
      </c>
      <c r="E17" s="22" t="str">
        <f>IF(ISBLANK('Indtast data'!E30),"tom",'Indtast data'!E30)</f>
        <v>tom</v>
      </c>
      <c r="F17" s="23" t="str">
        <f>IF(ISBLANK('Indtast data'!F30),"tom",'Indtast data'!F30)</f>
        <v>tom</v>
      </c>
      <c r="G17" s="1"/>
      <c r="H17" s="1"/>
      <c r="I17" s="1"/>
      <c r="J17" s="1"/>
      <c r="K17" s="34"/>
      <c r="M17" s="33"/>
      <c r="N17" s="1"/>
      <c r="O17" s="8" t="s">
        <v>62</v>
      </c>
      <c r="P17" s="53" t="str">
        <f t="shared" si="1"/>
        <v>ej tal</v>
      </c>
      <c r="Q17" s="54" t="str">
        <f t="shared" si="0"/>
        <v>ej tal</v>
      </c>
      <c r="R17" s="53" t="str">
        <f t="shared" si="0"/>
        <v>ej tal</v>
      </c>
      <c r="S17" s="1"/>
      <c r="T17" s="1"/>
      <c r="U17" s="1"/>
      <c r="V17" s="1"/>
      <c r="W17" s="1"/>
      <c r="X17" s="34"/>
    </row>
    <row r="18" spans="1:24" ht="13.5" thickBot="1" x14ac:dyDescent="0.25">
      <c r="A18" s="33"/>
      <c r="B18" s="1"/>
      <c r="C18" s="1"/>
      <c r="D18" s="1"/>
      <c r="E18" s="1"/>
      <c r="F18" s="1"/>
      <c r="G18" s="1"/>
      <c r="H18" s="1"/>
      <c r="I18" s="1"/>
      <c r="J18" s="1"/>
      <c r="K18" s="34"/>
      <c r="M18" s="33"/>
      <c r="N18" s="1"/>
      <c r="O18" s="1"/>
      <c r="P18" s="1"/>
      <c r="Q18" s="1"/>
      <c r="R18" s="1"/>
      <c r="S18" s="1"/>
      <c r="T18" s="1"/>
      <c r="U18" s="1"/>
      <c r="V18" s="1"/>
      <c r="W18" s="1"/>
      <c r="X18" s="34"/>
    </row>
    <row r="19" spans="1:24" x14ac:dyDescent="0.2">
      <c r="A19" s="33"/>
      <c r="B19" s="30"/>
      <c r="C19" s="31"/>
      <c r="D19" s="31"/>
      <c r="E19" s="31"/>
      <c r="F19" s="31"/>
      <c r="G19" s="32"/>
      <c r="H19" s="1"/>
      <c r="I19" s="1"/>
      <c r="J19" s="1"/>
      <c r="K19" s="34"/>
      <c r="M19" s="33"/>
      <c r="N19" s="1"/>
      <c r="O19" s="3" t="str">
        <f t="shared" ref="O19:R20" si="2">C129</f>
        <v>Øvre max afvigelse i sek= X+Out</v>
      </c>
      <c r="P19" s="4" t="e">
        <f t="shared" si="2"/>
        <v>#DIV/0!</v>
      </c>
      <c r="Q19" s="4" t="e">
        <f t="shared" si="2"/>
        <v>#DIV/0!</v>
      </c>
      <c r="R19" s="5" t="e">
        <f t="shared" si="2"/>
        <v>#DIV/0!</v>
      </c>
      <c r="S19" s="1"/>
      <c r="T19" s="1"/>
      <c r="U19" s="1"/>
      <c r="V19" s="1"/>
      <c r="W19" s="1"/>
      <c r="X19" s="34"/>
    </row>
    <row r="20" spans="1:24" x14ac:dyDescent="0.2">
      <c r="A20" s="33"/>
      <c r="B20" s="33"/>
      <c r="C20" s="28" t="s">
        <v>29</v>
      </c>
      <c r="D20" s="4"/>
      <c r="E20" s="4"/>
      <c r="F20" s="5"/>
      <c r="G20" s="34"/>
      <c r="H20" s="1"/>
      <c r="I20" s="1"/>
      <c r="J20" s="1"/>
      <c r="K20" s="34"/>
      <c r="M20" s="33"/>
      <c r="N20" s="1"/>
      <c r="O20" s="6" t="str">
        <f t="shared" si="2"/>
        <v>Nedre max afvigelse i sek.= X-Out</v>
      </c>
      <c r="P20" s="1" t="e">
        <f t="shared" si="2"/>
        <v>#DIV/0!</v>
      </c>
      <c r="Q20" s="1" t="e">
        <f t="shared" si="2"/>
        <v>#DIV/0!</v>
      </c>
      <c r="R20" s="7" t="e">
        <f t="shared" si="2"/>
        <v>#DIV/0!</v>
      </c>
      <c r="S20" s="1"/>
      <c r="T20" s="1"/>
      <c r="U20" s="1"/>
      <c r="V20" s="1"/>
      <c r="W20" s="1"/>
      <c r="X20" s="34"/>
    </row>
    <row r="21" spans="1:24" ht="25.5" x14ac:dyDescent="0.2">
      <c r="A21" s="33"/>
      <c r="B21" s="33"/>
      <c r="C21" s="24" t="s">
        <v>15</v>
      </c>
      <c r="D21" s="1" t="str">
        <f>IF(AND(ISNUMBER(D8),D8&gt;=0),LN(D8),"ejtal")</f>
        <v>ejtal</v>
      </c>
      <c r="E21" s="1" t="str">
        <f t="shared" ref="E21:F28" si="3">IF(ISNUMBER(E8),LN(E8),"ejtal")</f>
        <v>ejtal</v>
      </c>
      <c r="F21" s="7" t="str">
        <f t="shared" si="3"/>
        <v>ejtal</v>
      </c>
      <c r="G21" s="34"/>
      <c r="H21" s="1"/>
      <c r="I21" s="1"/>
      <c r="J21" s="1"/>
      <c r="K21" s="34"/>
      <c r="M21" s="33"/>
      <c r="N21" s="1"/>
      <c r="O21" s="6" t="s">
        <v>115</v>
      </c>
      <c r="P21" s="1" t="e">
        <f>AVERAGE(P8:P17)</f>
        <v>#DIV/0!</v>
      </c>
      <c r="Q21" s="1" t="e">
        <f>AVERAGE(Q8:Q17)</f>
        <v>#DIV/0!</v>
      </c>
      <c r="R21" s="7" t="e">
        <f>AVERAGE(R8:R17)</f>
        <v>#DIV/0!</v>
      </c>
      <c r="S21" s="1"/>
      <c r="T21" s="1"/>
      <c r="U21" s="1"/>
      <c r="V21" s="1"/>
      <c r="W21" s="1"/>
      <c r="X21" s="34"/>
    </row>
    <row r="22" spans="1:24" ht="25.5" x14ac:dyDescent="0.2">
      <c r="A22" s="33"/>
      <c r="B22" s="33"/>
      <c r="C22" s="24" t="s">
        <v>14</v>
      </c>
      <c r="D22" s="1" t="str">
        <f t="shared" ref="D22:D28" si="4">IF(ISNUMBER(D9),LN(D9),"ejtal")</f>
        <v>ejtal</v>
      </c>
      <c r="E22" s="1" t="str">
        <f t="shared" si="3"/>
        <v>ejtal</v>
      </c>
      <c r="F22" s="7" t="str">
        <f t="shared" si="3"/>
        <v>ejtal</v>
      </c>
      <c r="G22" s="34"/>
      <c r="H22" s="1"/>
      <c r="I22" s="1"/>
      <c r="J22" s="1"/>
      <c r="K22" s="34"/>
      <c r="M22" s="33"/>
      <c r="N22" s="1"/>
      <c r="O22" s="24" t="s">
        <v>155</v>
      </c>
      <c r="P22" s="1">
        <f>IF(COUNT(P8:P17)&lt;1.5,1,0.01*AVERAGE(P8:P17))</f>
        <v>1</v>
      </c>
      <c r="Q22" s="1">
        <f>IF(COUNT(Q8:Q17)&lt;1.5,1,0.01*AVERAGE(Q8:Q17))</f>
        <v>1</v>
      </c>
      <c r="R22" s="1">
        <f>IF(COUNT(R8:R17)&lt;1.5,1,0.01*AVERAGE(R8:R17))</f>
        <v>1</v>
      </c>
      <c r="S22" s="1"/>
      <c r="T22" s="1"/>
      <c r="U22" s="1"/>
      <c r="V22" s="1"/>
      <c r="W22" s="1"/>
      <c r="X22" s="34"/>
    </row>
    <row r="23" spans="1:24" ht="25.5" x14ac:dyDescent="0.2">
      <c r="A23" s="33"/>
      <c r="B23" s="33"/>
      <c r="C23" s="24" t="s">
        <v>13</v>
      </c>
      <c r="D23" s="1" t="str">
        <f t="shared" si="4"/>
        <v>ejtal</v>
      </c>
      <c r="E23" s="1" t="str">
        <f t="shared" si="3"/>
        <v>ejtal</v>
      </c>
      <c r="F23" s="7" t="str">
        <f t="shared" si="3"/>
        <v>ejtal</v>
      </c>
      <c r="G23" s="34"/>
      <c r="H23" s="1"/>
      <c r="I23" s="1"/>
      <c r="J23" s="1"/>
      <c r="K23" s="34"/>
      <c r="M23" s="33"/>
      <c r="N23" s="1"/>
      <c r="O23" s="24" t="s">
        <v>156</v>
      </c>
      <c r="P23" s="88">
        <v>5</v>
      </c>
      <c r="Q23" s="88">
        <v>5</v>
      </c>
      <c r="R23" s="89">
        <v>5</v>
      </c>
      <c r="S23" s="1"/>
      <c r="T23" s="1"/>
      <c r="U23" s="1"/>
      <c r="V23" s="1"/>
      <c r="W23" s="1"/>
      <c r="X23" s="34"/>
    </row>
    <row r="24" spans="1:24" ht="25.5" x14ac:dyDescent="0.2">
      <c r="A24" s="33"/>
      <c r="B24" s="33"/>
      <c r="C24" s="24" t="s">
        <v>16</v>
      </c>
      <c r="D24" s="1" t="str">
        <f t="shared" si="4"/>
        <v>ejtal</v>
      </c>
      <c r="E24" s="1" t="str">
        <f t="shared" si="3"/>
        <v>ejtal</v>
      </c>
      <c r="F24" s="7" t="str">
        <f t="shared" si="3"/>
        <v>ejtal</v>
      </c>
      <c r="G24" s="34"/>
      <c r="H24" s="1"/>
      <c r="I24" s="1"/>
      <c r="J24" s="1"/>
      <c r="K24" s="34"/>
      <c r="M24" s="33"/>
      <c r="N24" s="1"/>
      <c r="O24" s="6" t="s">
        <v>166</v>
      </c>
      <c r="P24" s="1" t="e">
        <f>P21+P23*P22</f>
        <v>#DIV/0!</v>
      </c>
      <c r="Q24" s="1" t="e">
        <f>Q21+Q23*Q22</f>
        <v>#DIV/0!</v>
      </c>
      <c r="R24" s="7" t="e">
        <f>R21+R23*R22</f>
        <v>#DIV/0!</v>
      </c>
      <c r="S24" s="1"/>
      <c r="T24" s="1"/>
      <c r="U24" s="1"/>
      <c r="V24" s="1"/>
      <c r="W24" s="1"/>
      <c r="X24" s="34"/>
    </row>
    <row r="25" spans="1:24" ht="25.5" x14ac:dyDescent="0.2">
      <c r="A25" s="33"/>
      <c r="B25" s="33"/>
      <c r="C25" s="24" t="s">
        <v>63</v>
      </c>
      <c r="D25" s="1" t="str">
        <f t="shared" si="4"/>
        <v>ejtal</v>
      </c>
      <c r="E25" s="1" t="str">
        <f t="shared" si="3"/>
        <v>ejtal</v>
      </c>
      <c r="F25" s="7" t="str">
        <f t="shared" si="3"/>
        <v>ejtal</v>
      </c>
      <c r="G25" s="34"/>
      <c r="H25" s="1"/>
      <c r="I25" s="1"/>
      <c r="J25" s="1"/>
      <c r="K25" s="34"/>
      <c r="M25" s="33"/>
      <c r="N25" s="1"/>
      <c r="O25" s="8" t="s">
        <v>167</v>
      </c>
      <c r="P25" s="2" t="e">
        <f>P21-P23*P22</f>
        <v>#DIV/0!</v>
      </c>
      <c r="Q25" s="2" t="e">
        <f>Q21-Q23*Q22</f>
        <v>#DIV/0!</v>
      </c>
      <c r="R25" s="9" t="e">
        <f>R21-R23*R22</f>
        <v>#DIV/0!</v>
      </c>
      <c r="S25" s="1"/>
      <c r="T25" s="1"/>
      <c r="U25" s="1"/>
      <c r="V25" s="1"/>
      <c r="W25" s="1"/>
      <c r="X25" s="34"/>
    </row>
    <row r="26" spans="1:24" ht="25.5" x14ac:dyDescent="0.2">
      <c r="A26" s="33"/>
      <c r="B26" s="33"/>
      <c r="C26" s="24" t="s">
        <v>64</v>
      </c>
      <c r="D26" s="1" t="str">
        <f t="shared" si="4"/>
        <v>ejtal</v>
      </c>
      <c r="E26" s="1" t="str">
        <f t="shared" si="3"/>
        <v>ejtal</v>
      </c>
      <c r="F26" s="7" t="str">
        <f t="shared" si="3"/>
        <v>ejtal</v>
      </c>
      <c r="G26" s="34"/>
      <c r="H26" s="1"/>
      <c r="I26" s="1"/>
      <c r="J26" s="1"/>
      <c r="K26" s="34"/>
      <c r="M26" s="33"/>
      <c r="N26" s="1"/>
      <c r="O26" s="1"/>
      <c r="P26" s="1"/>
      <c r="Q26" s="1"/>
      <c r="R26" s="1"/>
      <c r="S26" s="1"/>
      <c r="T26" s="1"/>
      <c r="U26" s="1"/>
      <c r="V26" s="1"/>
      <c r="W26" s="1"/>
      <c r="X26" s="34"/>
    </row>
    <row r="27" spans="1:24" ht="26.25" x14ac:dyDescent="0.25">
      <c r="A27" s="33"/>
      <c r="B27" s="33"/>
      <c r="C27" s="24" t="s">
        <v>65</v>
      </c>
      <c r="D27" s="1" t="str">
        <f t="shared" si="4"/>
        <v>ejtal</v>
      </c>
      <c r="E27" s="1" t="str">
        <f t="shared" si="3"/>
        <v>ejtal</v>
      </c>
      <c r="F27" s="7" t="str">
        <f t="shared" si="3"/>
        <v>ejtal</v>
      </c>
      <c r="G27" s="34"/>
      <c r="H27" s="1"/>
      <c r="I27" s="1"/>
      <c r="J27" s="1"/>
      <c r="K27" s="34"/>
      <c r="M27" s="33"/>
      <c r="N27" s="1"/>
      <c r="O27" s="3"/>
      <c r="P27" s="57" t="s">
        <v>116</v>
      </c>
      <c r="Q27" s="4"/>
      <c r="R27" s="5"/>
      <c r="S27" s="1"/>
      <c r="T27" s="1"/>
      <c r="U27" s="1"/>
      <c r="V27" s="1"/>
      <c r="W27" s="1"/>
      <c r="X27" s="34"/>
    </row>
    <row r="28" spans="1:24" ht="25.5" x14ac:dyDescent="0.2">
      <c r="A28" s="33"/>
      <c r="B28" s="33"/>
      <c r="C28" s="24" t="s">
        <v>66</v>
      </c>
      <c r="D28" s="1" t="str">
        <f t="shared" si="4"/>
        <v>ejtal</v>
      </c>
      <c r="E28" s="1" t="str">
        <f t="shared" si="3"/>
        <v>ejtal</v>
      </c>
      <c r="F28" s="7" t="str">
        <f t="shared" si="3"/>
        <v>ejtal</v>
      </c>
      <c r="G28" s="34"/>
      <c r="H28" s="1"/>
      <c r="I28" s="1"/>
      <c r="J28" s="1"/>
      <c r="K28" s="34"/>
      <c r="M28" s="33"/>
      <c r="N28" s="1"/>
      <c r="O28" s="6"/>
      <c r="P28" s="10" t="s">
        <v>0</v>
      </c>
      <c r="Q28" s="11" t="s">
        <v>1</v>
      </c>
      <c r="R28" s="12" t="s">
        <v>2</v>
      </c>
      <c r="S28" s="1"/>
      <c r="T28" s="1"/>
      <c r="U28" s="1"/>
      <c r="V28" s="1"/>
      <c r="W28" s="1"/>
      <c r="X28" s="34"/>
    </row>
    <row r="29" spans="1:24" ht="25.5" x14ac:dyDescent="0.2">
      <c r="A29" s="33"/>
      <c r="B29" s="33"/>
      <c r="C29" s="24" t="s">
        <v>67</v>
      </c>
      <c r="D29" s="1" t="str">
        <f t="shared" ref="D29:F30" si="5">IF(ISNUMBER(D16),LN(D16),"ejtal")</f>
        <v>ejtal</v>
      </c>
      <c r="E29" s="1" t="str">
        <f t="shared" si="5"/>
        <v>ejtal</v>
      </c>
      <c r="F29" s="7" t="str">
        <f t="shared" si="5"/>
        <v>ejtal</v>
      </c>
      <c r="G29" s="34"/>
      <c r="H29" s="1"/>
      <c r="I29" s="1"/>
      <c r="J29" s="1"/>
      <c r="K29" s="34"/>
      <c r="M29" s="33"/>
      <c r="N29" s="1"/>
      <c r="O29" s="6" t="s">
        <v>4</v>
      </c>
      <c r="P29" s="15" t="str">
        <f>IF(P8="ej tal",P8,IF(AND(P$19&gt;P8,P8&gt;P$20),IF(AND(P$24&gt;=P8,P8&gt;=P$25),P8,"Afviger fra lignende resultater"),"Afviger fra kalibreringslinien"))</f>
        <v>ej tal</v>
      </c>
      <c r="Q29" s="16" t="str">
        <f>IF(Q8="ej tal",Q8,IF(AND(Q$19&gt;Q8,Q8&gt;Q$20),IF(AND(Q$24&gt;=Q8,Q8&gt;=Q$25),Q8,"Afviger fra lignende resultater"),"Afviger fra kalibreringslinien"))</f>
        <v>ej tal</v>
      </c>
      <c r="R29" s="17" t="str">
        <f>IF(R8="ej tal",R8,IF(AND(R$19&gt;R8,R8&gt;R$20),IF(AND(R$24&gt;=R8,R8&gt;=R$25),R8,"Afviger fra lignende resultater"),"Afviger fra kalibreringslinien"))</f>
        <v>ej tal</v>
      </c>
      <c r="S29" s="1"/>
      <c r="T29" s="1"/>
      <c r="U29" s="1"/>
      <c r="V29" s="1"/>
      <c r="W29" s="1"/>
      <c r="X29" s="34"/>
    </row>
    <row r="30" spans="1:24" ht="25.5" x14ac:dyDescent="0.2">
      <c r="A30" s="33"/>
      <c r="B30" s="33"/>
      <c r="C30" s="25" t="s">
        <v>68</v>
      </c>
      <c r="D30" s="2" t="str">
        <f t="shared" si="5"/>
        <v>ejtal</v>
      </c>
      <c r="E30" s="2" t="str">
        <f t="shared" si="5"/>
        <v>ejtal</v>
      </c>
      <c r="F30" s="9" t="str">
        <f t="shared" si="5"/>
        <v>ejtal</v>
      </c>
      <c r="G30" s="34"/>
      <c r="H30" s="1"/>
      <c r="I30" s="1"/>
      <c r="J30" s="1"/>
      <c r="K30" s="34"/>
      <c r="M30" s="33"/>
      <c r="N30" s="1"/>
      <c r="O30" s="6" t="s">
        <v>5</v>
      </c>
      <c r="P30" s="15" t="str">
        <f t="shared" ref="P30:R38" si="6">IF(P9="ej tal",P9,IF(AND(P$19&gt;P9,P9&gt;P$20),IF(AND(P$24&gt;=P9,P9&gt;=P$25),P9,"Afviger fra lignende resultater"),"Afviger fra kalibreringslinien"))</f>
        <v>ej tal</v>
      </c>
      <c r="Q30" s="16" t="str">
        <f t="shared" si="6"/>
        <v>ej tal</v>
      </c>
      <c r="R30" s="17" t="str">
        <f t="shared" si="6"/>
        <v>ej tal</v>
      </c>
      <c r="S30" s="1"/>
      <c r="T30" s="1"/>
      <c r="U30" s="1"/>
      <c r="V30" s="1"/>
      <c r="W30" s="1"/>
      <c r="X30" s="34"/>
    </row>
    <row r="31" spans="1:24" x14ac:dyDescent="0.2">
      <c r="A31" s="33"/>
      <c r="B31" s="33"/>
      <c r="C31" s="26"/>
      <c r="D31" s="1"/>
      <c r="E31" s="1"/>
      <c r="F31" s="1"/>
      <c r="G31" s="34"/>
      <c r="H31" s="1"/>
      <c r="I31" s="1"/>
      <c r="J31" s="1"/>
      <c r="K31" s="34"/>
      <c r="L31" s="1"/>
      <c r="M31" s="33"/>
      <c r="N31" s="1"/>
      <c r="O31" s="6" t="s">
        <v>6</v>
      </c>
      <c r="P31" s="15" t="str">
        <f t="shared" si="6"/>
        <v>ej tal</v>
      </c>
      <c r="Q31" s="16" t="str">
        <f t="shared" si="6"/>
        <v>ej tal</v>
      </c>
      <c r="R31" s="17" t="str">
        <f t="shared" si="6"/>
        <v>ej tal</v>
      </c>
      <c r="S31" s="1"/>
      <c r="T31" s="1"/>
      <c r="U31" s="1"/>
      <c r="V31" s="1"/>
      <c r="W31" s="1"/>
      <c r="X31" s="34"/>
    </row>
    <row r="32" spans="1:24" x14ac:dyDescent="0.2">
      <c r="A32" s="33"/>
      <c r="B32" s="33"/>
      <c r="C32" s="26"/>
      <c r="D32" s="1"/>
      <c r="E32" s="1"/>
      <c r="F32" s="1"/>
      <c r="G32" s="34"/>
      <c r="H32" s="1"/>
      <c r="I32" s="1"/>
      <c r="J32" s="1"/>
      <c r="K32" s="34"/>
      <c r="L32" s="1"/>
      <c r="M32" s="33"/>
      <c r="N32" s="1"/>
      <c r="O32" s="6" t="s">
        <v>7</v>
      </c>
      <c r="P32" s="15" t="str">
        <f t="shared" si="6"/>
        <v>ej tal</v>
      </c>
      <c r="Q32" s="16" t="str">
        <f t="shared" si="6"/>
        <v>ej tal</v>
      </c>
      <c r="R32" s="17" t="str">
        <f t="shared" si="6"/>
        <v>ej tal</v>
      </c>
      <c r="S32" s="1"/>
      <c r="T32" s="1"/>
      <c r="U32" s="1"/>
      <c r="V32" s="1"/>
      <c r="W32" s="1"/>
      <c r="X32" s="34"/>
    </row>
    <row r="33" spans="1:24" x14ac:dyDescent="0.2">
      <c r="A33" s="33"/>
      <c r="B33" s="33"/>
      <c r="C33" s="38" t="s">
        <v>27</v>
      </c>
      <c r="D33" s="5"/>
      <c r="E33" s="1"/>
      <c r="F33" s="1"/>
      <c r="G33" s="34"/>
      <c r="H33" s="1"/>
      <c r="I33" s="1"/>
      <c r="J33" s="1"/>
      <c r="K33" s="34"/>
      <c r="L33" s="1"/>
      <c r="M33" s="33"/>
      <c r="N33" s="1"/>
      <c r="O33" s="6" t="s">
        <v>57</v>
      </c>
      <c r="P33" s="15" t="str">
        <f t="shared" si="6"/>
        <v>ej tal</v>
      </c>
      <c r="Q33" s="16" t="str">
        <f t="shared" si="6"/>
        <v>ej tal</v>
      </c>
      <c r="R33" s="17" t="str">
        <f t="shared" si="6"/>
        <v>ej tal</v>
      </c>
      <c r="S33" s="1"/>
      <c r="T33" s="1"/>
      <c r="U33" s="1"/>
      <c r="V33" s="1"/>
      <c r="W33" s="1"/>
      <c r="X33" s="34"/>
    </row>
    <row r="34" spans="1:24" ht="13.5" x14ac:dyDescent="0.25">
      <c r="A34" s="33"/>
      <c r="B34" s="33"/>
      <c r="C34" s="40" t="s">
        <v>11</v>
      </c>
      <c r="D34" s="7" t="e">
        <f>AVERAGE(D21:F30)</f>
        <v>#DIV/0!</v>
      </c>
      <c r="E34" s="1"/>
      <c r="F34" s="1"/>
      <c r="G34" s="34"/>
      <c r="H34" s="1"/>
      <c r="I34" s="1"/>
      <c r="J34" s="1"/>
      <c r="K34" s="34"/>
      <c r="M34" s="33"/>
      <c r="N34" s="1"/>
      <c r="O34" s="6" t="s">
        <v>58</v>
      </c>
      <c r="P34" s="15" t="str">
        <f t="shared" si="6"/>
        <v>ej tal</v>
      </c>
      <c r="Q34" s="16" t="str">
        <f t="shared" si="6"/>
        <v>ej tal</v>
      </c>
      <c r="R34" s="17" t="str">
        <f t="shared" si="6"/>
        <v>ej tal</v>
      </c>
      <c r="S34" s="1"/>
      <c r="T34" s="1"/>
      <c r="U34" s="1"/>
      <c r="V34" s="1"/>
      <c r="W34" s="1"/>
      <c r="X34" s="34"/>
    </row>
    <row r="35" spans="1:24" ht="13.5" x14ac:dyDescent="0.25">
      <c r="A35" s="33"/>
      <c r="B35" s="33"/>
      <c r="C35" s="29" t="s">
        <v>10</v>
      </c>
      <c r="D35" s="9" t="e">
        <f>DEVSQ(D21:F30)</f>
        <v>#NUM!</v>
      </c>
      <c r="E35" s="1"/>
      <c r="F35" s="1"/>
      <c r="G35" s="34"/>
      <c r="H35" s="1"/>
      <c r="I35" s="1"/>
      <c r="J35" s="1"/>
      <c r="K35" s="34"/>
      <c r="M35" s="33"/>
      <c r="N35" s="1"/>
      <c r="O35" s="6" t="s">
        <v>59</v>
      </c>
      <c r="P35" s="15" t="str">
        <f t="shared" si="6"/>
        <v>ej tal</v>
      </c>
      <c r="Q35" s="16" t="str">
        <f t="shared" si="6"/>
        <v>ej tal</v>
      </c>
      <c r="R35" s="17" t="str">
        <f t="shared" si="6"/>
        <v>ej tal</v>
      </c>
      <c r="S35" s="1"/>
      <c r="T35" s="1"/>
      <c r="U35" s="1"/>
      <c r="V35" s="1"/>
      <c r="W35" s="1"/>
      <c r="X35" s="34"/>
    </row>
    <row r="36" spans="1:24" x14ac:dyDescent="0.2">
      <c r="A36" s="33"/>
      <c r="B36" s="33"/>
      <c r="C36" s="14"/>
      <c r="D36" s="1"/>
      <c r="E36" s="1"/>
      <c r="F36" s="1"/>
      <c r="G36" s="34"/>
      <c r="H36" s="1"/>
      <c r="I36" s="1"/>
      <c r="J36" s="1"/>
      <c r="K36" s="34"/>
      <c r="M36" s="33"/>
      <c r="N36" s="1"/>
      <c r="O36" s="6" t="s">
        <v>60</v>
      </c>
      <c r="P36" s="15" t="str">
        <f t="shared" si="6"/>
        <v>ej tal</v>
      </c>
      <c r="Q36" s="16" t="str">
        <f t="shared" si="6"/>
        <v>ej tal</v>
      </c>
      <c r="R36" s="17" t="str">
        <f t="shared" si="6"/>
        <v>ej tal</v>
      </c>
      <c r="S36" s="1"/>
      <c r="T36" s="1"/>
      <c r="U36" s="1"/>
      <c r="V36" s="1"/>
      <c r="W36" s="1"/>
      <c r="X36" s="34"/>
    </row>
    <row r="37" spans="1:24" x14ac:dyDescent="0.2">
      <c r="A37" s="33"/>
      <c r="B37" s="33"/>
      <c r="C37" s="28" t="s">
        <v>20</v>
      </c>
      <c r="D37" s="4"/>
      <c r="E37" s="4"/>
      <c r="F37" s="5"/>
      <c r="G37" s="34"/>
      <c r="H37" s="1"/>
      <c r="I37" s="1"/>
      <c r="J37" s="1"/>
      <c r="K37" s="34"/>
      <c r="M37" s="33"/>
      <c r="N37" s="1"/>
      <c r="O37" s="6" t="s">
        <v>61</v>
      </c>
      <c r="P37" s="15" t="str">
        <f t="shared" si="6"/>
        <v>ej tal</v>
      </c>
      <c r="Q37" s="16" t="str">
        <f t="shared" si="6"/>
        <v>ej tal</v>
      </c>
      <c r="R37" s="17" t="str">
        <f t="shared" si="6"/>
        <v>ej tal</v>
      </c>
      <c r="S37" s="1"/>
      <c r="T37" s="1"/>
      <c r="U37" s="1"/>
      <c r="V37" s="1"/>
      <c r="W37" s="1"/>
      <c r="X37" s="34"/>
    </row>
    <row r="38" spans="1:24" x14ac:dyDescent="0.2">
      <c r="A38" s="33"/>
      <c r="B38" s="33"/>
      <c r="C38" s="13" t="s">
        <v>12</v>
      </c>
      <c r="D38" s="1" t="str">
        <f t="shared" ref="D38:F39" si="7">IF(ISNUMBER(D21),D21-$D$34,"ej tal")</f>
        <v>ej tal</v>
      </c>
      <c r="E38" s="1" t="str">
        <f t="shared" si="7"/>
        <v>ej tal</v>
      </c>
      <c r="F38" s="7" t="str">
        <f t="shared" si="7"/>
        <v>ej tal</v>
      </c>
      <c r="G38" s="34"/>
      <c r="H38" s="1"/>
      <c r="I38" s="1"/>
      <c r="J38" s="1"/>
      <c r="K38" s="34"/>
      <c r="M38" s="33"/>
      <c r="N38" s="1"/>
      <c r="O38" s="8" t="s">
        <v>62</v>
      </c>
      <c r="P38" s="15" t="str">
        <f t="shared" si="6"/>
        <v>ej tal</v>
      </c>
      <c r="Q38" s="16" t="str">
        <f t="shared" si="6"/>
        <v>ej tal</v>
      </c>
      <c r="R38" s="17" t="str">
        <f t="shared" si="6"/>
        <v>ej tal</v>
      </c>
      <c r="S38" s="1"/>
      <c r="T38" s="1"/>
      <c r="U38" s="1"/>
      <c r="V38" s="1"/>
      <c r="W38" s="1"/>
      <c r="X38" s="34"/>
    </row>
    <row r="39" spans="1:24" x14ac:dyDescent="0.2">
      <c r="A39" s="33"/>
      <c r="B39" s="33"/>
      <c r="C39" s="13" t="s">
        <v>17</v>
      </c>
      <c r="D39" s="1" t="str">
        <f t="shared" si="7"/>
        <v>ej tal</v>
      </c>
      <c r="E39" s="1" t="str">
        <f t="shared" si="7"/>
        <v>ej tal</v>
      </c>
      <c r="F39" s="7" t="str">
        <f t="shared" si="7"/>
        <v>ej tal</v>
      </c>
      <c r="G39" s="34"/>
      <c r="H39" s="1"/>
      <c r="I39" s="1"/>
      <c r="J39" s="1"/>
      <c r="K39" s="34"/>
      <c r="M39" s="33"/>
      <c r="N39" s="1"/>
      <c r="O39" s="1"/>
      <c r="P39" s="58"/>
      <c r="Q39" s="58"/>
      <c r="R39" s="58"/>
      <c r="S39" s="1"/>
      <c r="T39" s="1"/>
      <c r="U39" s="1"/>
      <c r="V39" s="1"/>
      <c r="W39" s="1"/>
      <c r="X39" s="34"/>
    </row>
    <row r="40" spans="1:24" ht="13.5" thickBot="1" x14ac:dyDescent="0.25">
      <c r="A40" s="33"/>
      <c r="B40" s="33"/>
      <c r="C40" s="13" t="s">
        <v>18</v>
      </c>
      <c r="D40" s="1" t="str">
        <f>IF(ISNUMBER(D23),D23-$D$34,"ej tal")</f>
        <v>ej tal</v>
      </c>
      <c r="E40" s="1" t="str">
        <f>IF(ISNUMBER(E23),E23-$D$34,"ej tal")</f>
        <v>ej tal</v>
      </c>
      <c r="F40" s="7" t="str">
        <f>IF(ISNUMBER(F23),F23-$D$34,"ej tal")</f>
        <v>ej tal</v>
      </c>
      <c r="G40" s="34"/>
      <c r="H40" s="1"/>
      <c r="I40" s="1"/>
      <c r="J40" s="1"/>
      <c r="K40" s="34"/>
      <c r="M40" s="33"/>
      <c r="N40" s="1"/>
      <c r="O40" s="1"/>
      <c r="P40" s="1"/>
      <c r="Q40" s="1"/>
      <c r="R40" s="1"/>
      <c r="S40" s="1"/>
      <c r="T40" s="1"/>
      <c r="U40" s="1"/>
      <c r="V40" s="1"/>
      <c r="W40" s="1"/>
      <c r="X40" s="34"/>
    </row>
    <row r="41" spans="1:24" x14ac:dyDescent="0.2">
      <c r="A41" s="33"/>
      <c r="B41" s="33"/>
      <c r="C41" s="13" t="s">
        <v>19</v>
      </c>
      <c r="D41" s="1" t="str">
        <f t="shared" ref="D41:F47" si="8">IF(ISNUMBER(D24),D24-$D$34,"ej tal")</f>
        <v>ej tal</v>
      </c>
      <c r="E41" s="1" t="str">
        <f t="shared" si="8"/>
        <v>ej tal</v>
      </c>
      <c r="F41" s="7" t="str">
        <f t="shared" si="8"/>
        <v>ej tal</v>
      </c>
      <c r="G41" s="34"/>
      <c r="H41" s="1"/>
      <c r="I41" s="1"/>
      <c r="J41" s="1"/>
      <c r="K41" s="34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x14ac:dyDescent="0.2">
      <c r="A42" s="33"/>
      <c r="B42" s="33"/>
      <c r="C42" s="13" t="s">
        <v>69</v>
      </c>
      <c r="D42" s="1" t="str">
        <f t="shared" si="8"/>
        <v>ej tal</v>
      </c>
      <c r="E42" s="1" t="str">
        <f t="shared" si="8"/>
        <v>ej tal</v>
      </c>
      <c r="F42" s="7" t="str">
        <f t="shared" si="8"/>
        <v>ej tal</v>
      </c>
      <c r="G42" s="34"/>
      <c r="H42" s="1"/>
      <c r="I42" s="1"/>
      <c r="J42" s="1"/>
      <c r="K42" s="3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">
      <c r="A43" s="33"/>
      <c r="B43" s="33"/>
      <c r="C43" s="13" t="s">
        <v>70</v>
      </c>
      <c r="D43" s="1" t="str">
        <f t="shared" si="8"/>
        <v>ej tal</v>
      </c>
      <c r="E43" s="1" t="str">
        <f t="shared" si="8"/>
        <v>ej tal</v>
      </c>
      <c r="F43" s="7" t="str">
        <f t="shared" si="8"/>
        <v>ej tal</v>
      </c>
      <c r="G43" s="34"/>
      <c r="H43" s="1"/>
      <c r="I43" s="1"/>
      <c r="J43" s="1"/>
      <c r="K43" s="3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">
      <c r="A44" s="33"/>
      <c r="B44" s="33"/>
      <c r="C44" s="13" t="s">
        <v>71</v>
      </c>
      <c r="D44" s="1" t="str">
        <f t="shared" si="8"/>
        <v>ej tal</v>
      </c>
      <c r="E44" s="1" t="str">
        <f t="shared" si="8"/>
        <v>ej tal</v>
      </c>
      <c r="F44" s="7" t="str">
        <f t="shared" si="8"/>
        <v>ej tal</v>
      </c>
      <c r="G44" s="34"/>
      <c r="H44" s="1"/>
      <c r="I44" s="1"/>
      <c r="J44" s="1"/>
      <c r="K44" s="3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33"/>
      <c r="B45" s="33"/>
      <c r="C45" s="13" t="s">
        <v>72</v>
      </c>
      <c r="D45" s="1" t="str">
        <f t="shared" si="8"/>
        <v>ej tal</v>
      </c>
      <c r="E45" s="1" t="str">
        <f t="shared" si="8"/>
        <v>ej tal</v>
      </c>
      <c r="F45" s="7" t="str">
        <f t="shared" si="8"/>
        <v>ej tal</v>
      </c>
      <c r="G45" s="34"/>
      <c r="H45" s="1"/>
      <c r="I45" s="1"/>
      <c r="J45" s="1"/>
      <c r="K45" s="3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3.5" thickBot="1" x14ac:dyDescent="0.25">
      <c r="A46" s="33"/>
      <c r="B46" s="33"/>
      <c r="C46" s="13" t="s">
        <v>73</v>
      </c>
      <c r="D46" s="1" t="str">
        <f t="shared" si="8"/>
        <v>ej tal</v>
      </c>
      <c r="E46" s="1" t="str">
        <f t="shared" si="8"/>
        <v>ej tal</v>
      </c>
      <c r="F46" s="7" t="str">
        <f t="shared" si="8"/>
        <v>ej tal</v>
      </c>
      <c r="G46" s="34"/>
      <c r="H46" s="1"/>
      <c r="I46" s="1"/>
      <c r="J46" s="1"/>
      <c r="K46" s="34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x14ac:dyDescent="0.2">
      <c r="A47" s="33"/>
      <c r="B47" s="33"/>
      <c r="C47" s="27" t="s">
        <v>74</v>
      </c>
      <c r="D47" s="2" t="str">
        <f t="shared" si="8"/>
        <v>ej tal</v>
      </c>
      <c r="E47" s="2" t="str">
        <f t="shared" si="8"/>
        <v>ej tal</v>
      </c>
      <c r="F47" s="9" t="str">
        <f t="shared" si="8"/>
        <v>ej tal</v>
      </c>
      <c r="G47" s="34"/>
      <c r="H47" s="1"/>
      <c r="I47" s="1"/>
      <c r="J47" s="1"/>
      <c r="K47" s="34"/>
      <c r="M47" s="33"/>
      <c r="N47" s="1"/>
      <c r="O47" s="1"/>
      <c r="P47" s="1"/>
      <c r="Q47" s="1"/>
      <c r="R47" s="1"/>
      <c r="S47" s="1"/>
      <c r="T47" s="1"/>
      <c r="U47" s="1"/>
      <c r="V47" s="1"/>
      <c r="W47" s="1"/>
      <c r="X47" s="34"/>
    </row>
    <row r="48" spans="1:24" ht="18.75" x14ac:dyDescent="0.3">
      <c r="A48" s="33"/>
      <c r="B48" s="33"/>
      <c r="C48" s="14"/>
      <c r="D48" s="1"/>
      <c r="E48" s="1"/>
      <c r="F48" s="1"/>
      <c r="G48" s="34"/>
      <c r="H48" s="1"/>
      <c r="I48" s="1"/>
      <c r="J48" s="1"/>
      <c r="K48" s="34"/>
      <c r="M48" s="33"/>
      <c r="N48" s="85" t="s">
        <v>118</v>
      </c>
      <c r="O48" s="1"/>
      <c r="P48" s="1"/>
      <c r="Q48" s="1"/>
      <c r="R48" s="1"/>
      <c r="S48" s="1"/>
      <c r="T48" s="1"/>
      <c r="U48" s="1"/>
      <c r="V48" s="1"/>
      <c r="W48" s="1"/>
      <c r="X48" s="34"/>
    </row>
    <row r="49" spans="1:24" ht="13.5" thickBot="1" x14ac:dyDescent="0.25">
      <c r="A49" s="33"/>
      <c r="B49" s="35"/>
      <c r="C49" s="43"/>
      <c r="D49" s="36"/>
      <c r="E49" s="36"/>
      <c r="F49" s="36"/>
      <c r="G49" s="37"/>
      <c r="H49" s="1"/>
      <c r="I49" s="1"/>
      <c r="J49" s="1"/>
      <c r="K49" s="34"/>
      <c r="M49" s="33"/>
      <c r="N49" s="1"/>
      <c r="O49" s="1"/>
      <c r="P49" s="1"/>
      <c r="Q49" s="1"/>
      <c r="R49" s="1"/>
      <c r="S49" s="1"/>
      <c r="T49" s="1"/>
      <c r="U49" s="1"/>
      <c r="V49" s="1"/>
      <c r="W49" s="1"/>
      <c r="X49" s="34"/>
    </row>
    <row r="50" spans="1:24" ht="13.5" thickBot="1" x14ac:dyDescent="0.25">
      <c r="A50" s="33"/>
      <c r="B50" s="1"/>
      <c r="C50" s="14"/>
      <c r="D50" s="1"/>
      <c r="E50" s="1"/>
      <c r="F50" s="1"/>
      <c r="G50" s="1"/>
      <c r="H50" s="1"/>
      <c r="I50" s="1"/>
      <c r="J50" s="1"/>
      <c r="K50" s="34"/>
      <c r="L50" s="1"/>
      <c r="M50" s="33"/>
      <c r="N50" s="1"/>
      <c r="O50" s="1"/>
      <c r="P50" s="1"/>
      <c r="Q50" s="1"/>
      <c r="R50" s="1"/>
      <c r="S50" s="1"/>
      <c r="T50" s="1"/>
      <c r="U50" s="1"/>
      <c r="V50" s="1"/>
      <c r="W50" s="1"/>
      <c r="X50" s="34"/>
    </row>
    <row r="51" spans="1:24" x14ac:dyDescent="0.2">
      <c r="A51" s="33"/>
      <c r="B51" s="30"/>
      <c r="C51" s="31"/>
      <c r="D51" s="31"/>
      <c r="E51" s="31"/>
      <c r="F51" s="31"/>
      <c r="G51" s="32"/>
      <c r="H51" s="1"/>
      <c r="I51" s="1"/>
      <c r="J51" s="1"/>
      <c r="K51" s="34"/>
      <c r="L51" s="1"/>
      <c r="M51" s="33"/>
      <c r="N51" s="1"/>
      <c r="O51" s="3"/>
      <c r="P51" s="4" t="s">
        <v>3</v>
      </c>
      <c r="Q51" s="4"/>
      <c r="R51" s="5"/>
      <c r="S51" s="1"/>
      <c r="T51" s="1"/>
      <c r="U51" s="1"/>
      <c r="V51" s="1"/>
      <c r="W51" s="1"/>
      <c r="X51" s="34"/>
    </row>
    <row r="52" spans="1:24" x14ac:dyDescent="0.2">
      <c r="A52" s="33"/>
      <c r="B52" s="33"/>
      <c r="C52" s="28" t="s">
        <v>9</v>
      </c>
      <c r="D52" s="4"/>
      <c r="E52" s="4"/>
      <c r="F52" s="5"/>
      <c r="G52" s="34"/>
      <c r="H52" s="1"/>
      <c r="I52" s="1"/>
      <c r="J52" s="1"/>
      <c r="K52" s="34"/>
      <c r="L52" s="1"/>
      <c r="M52" s="33"/>
      <c r="N52" s="1"/>
      <c r="O52" s="6"/>
      <c r="P52" s="10" t="s">
        <v>0</v>
      </c>
      <c r="Q52" s="11" t="s">
        <v>1</v>
      </c>
      <c r="R52" s="12" t="s">
        <v>2</v>
      </c>
      <c r="S52" s="1"/>
      <c r="T52" s="1"/>
      <c r="U52" s="1"/>
      <c r="V52" s="1"/>
      <c r="W52" s="1"/>
      <c r="X52" s="34"/>
    </row>
    <row r="53" spans="1:24" x14ac:dyDescent="0.2">
      <c r="A53" s="33"/>
      <c r="B53" s="33"/>
      <c r="C53" s="6" t="s">
        <v>36</v>
      </c>
      <c r="D53" s="1" t="str">
        <f>IF(AND(ISNUMBER(D8),D8&gt;=0),LN(D$7),"ejtal")</f>
        <v>ejtal</v>
      </c>
      <c r="E53" s="1" t="str">
        <f t="shared" ref="D53:F54" si="9">IF(AND(ISNUMBER(E8),E8&gt;=0),LN(E$7),"ejtal")</f>
        <v>ejtal</v>
      </c>
      <c r="F53" s="7" t="str">
        <f t="shared" si="9"/>
        <v>ejtal</v>
      </c>
      <c r="G53" s="34"/>
      <c r="H53" s="1"/>
      <c r="I53" s="1"/>
      <c r="J53" s="1"/>
      <c r="K53" s="34"/>
      <c r="L53" s="1"/>
      <c r="M53" s="33"/>
      <c r="N53" s="1"/>
      <c r="O53" s="6" t="s">
        <v>8</v>
      </c>
      <c r="P53" s="15">
        <f>P7</f>
        <v>1</v>
      </c>
      <c r="Q53" s="16">
        <f>Q7</f>
        <v>2.35</v>
      </c>
      <c r="R53" s="15">
        <f>R7</f>
        <v>3.57</v>
      </c>
      <c r="S53" s="1"/>
      <c r="T53" s="1"/>
      <c r="U53" s="1"/>
      <c r="V53" s="1"/>
      <c r="W53" s="1"/>
      <c r="X53" s="34"/>
    </row>
    <row r="54" spans="1:24" x14ac:dyDescent="0.2">
      <c r="A54" s="33"/>
      <c r="B54" s="33"/>
      <c r="C54" s="6" t="s">
        <v>37</v>
      </c>
      <c r="D54" s="1" t="str">
        <f t="shared" si="9"/>
        <v>ejtal</v>
      </c>
      <c r="E54" s="1" t="str">
        <f t="shared" si="9"/>
        <v>ejtal</v>
      </c>
      <c r="F54" s="7" t="str">
        <f t="shared" si="9"/>
        <v>ejtal</v>
      </c>
      <c r="G54" s="34"/>
      <c r="H54" s="1"/>
      <c r="I54" s="1"/>
      <c r="J54" s="1"/>
      <c r="K54" s="34"/>
      <c r="L54" s="1"/>
      <c r="M54" s="33"/>
      <c r="N54" s="1"/>
      <c r="O54" s="6" t="s">
        <v>4</v>
      </c>
      <c r="P54" s="18" t="str">
        <f>P29</f>
        <v>ej tal</v>
      </c>
      <c r="Q54" s="19" t="str">
        <f>Q29</f>
        <v>ej tal</v>
      </c>
      <c r="R54" s="18" t="str">
        <f>R29</f>
        <v>ej tal</v>
      </c>
      <c r="S54" s="1"/>
      <c r="T54" s="1"/>
      <c r="U54" s="1"/>
      <c r="V54" s="1"/>
      <c r="W54" s="1"/>
      <c r="X54" s="34"/>
    </row>
    <row r="55" spans="1:24" x14ac:dyDescent="0.2">
      <c r="A55" s="33"/>
      <c r="B55" s="33"/>
      <c r="C55" s="6" t="s">
        <v>38</v>
      </c>
      <c r="D55" s="1" t="str">
        <f>IF(AND(ISNUMBER(D10),D10&gt;=0),LN(D$7),"ejtal")</f>
        <v>ejtal</v>
      </c>
      <c r="E55" s="1" t="str">
        <f>IF(AND(ISNUMBER(E10),E10&gt;=0),LN(E$7),"ejtal")</f>
        <v>ejtal</v>
      </c>
      <c r="F55" s="7" t="str">
        <f>IF(AND(ISNUMBER(F10),F10&gt;=0),LN(F$7),"ejtal")</f>
        <v>ejtal</v>
      </c>
      <c r="G55" s="34"/>
      <c r="H55" s="1"/>
      <c r="I55" s="1"/>
      <c r="J55" s="1"/>
      <c r="K55" s="34"/>
      <c r="L55" s="1"/>
      <c r="M55" s="33"/>
      <c r="N55" s="1"/>
      <c r="O55" s="6" t="s">
        <v>5</v>
      </c>
      <c r="P55" s="18" t="str">
        <f t="shared" ref="P55:R63" si="10">P30</f>
        <v>ej tal</v>
      </c>
      <c r="Q55" s="19" t="str">
        <f t="shared" si="10"/>
        <v>ej tal</v>
      </c>
      <c r="R55" s="18" t="str">
        <f t="shared" si="10"/>
        <v>ej tal</v>
      </c>
      <c r="S55" s="1"/>
      <c r="T55" s="1"/>
      <c r="U55" s="1"/>
      <c r="V55" s="1"/>
      <c r="W55" s="1"/>
      <c r="X55" s="34"/>
    </row>
    <row r="56" spans="1:24" x14ac:dyDescent="0.2">
      <c r="A56" s="33"/>
      <c r="B56" s="33"/>
      <c r="C56" s="6" t="s">
        <v>39</v>
      </c>
      <c r="D56" s="1" t="str">
        <f t="shared" ref="D56:F62" si="11">IF(AND(ISNUMBER(D11),D11&gt;=0),LN(D$7),"ejtal")</f>
        <v>ejtal</v>
      </c>
      <c r="E56" s="1" t="str">
        <f t="shared" si="11"/>
        <v>ejtal</v>
      </c>
      <c r="F56" s="7" t="str">
        <f t="shared" si="11"/>
        <v>ejtal</v>
      </c>
      <c r="G56" s="34"/>
      <c r="H56" s="1"/>
      <c r="I56" s="1"/>
      <c r="J56" s="1"/>
      <c r="K56" s="34"/>
      <c r="M56" s="33"/>
      <c r="N56" s="1"/>
      <c r="O56" s="6" t="s">
        <v>6</v>
      </c>
      <c r="P56" s="18" t="str">
        <f t="shared" si="10"/>
        <v>ej tal</v>
      </c>
      <c r="Q56" s="19" t="str">
        <f t="shared" si="10"/>
        <v>ej tal</v>
      </c>
      <c r="R56" s="18" t="str">
        <f t="shared" si="10"/>
        <v>ej tal</v>
      </c>
      <c r="S56" s="1"/>
      <c r="T56" s="1"/>
      <c r="U56" s="1"/>
      <c r="V56" s="1"/>
      <c r="W56" s="1"/>
      <c r="X56" s="34"/>
    </row>
    <row r="57" spans="1:24" x14ac:dyDescent="0.2">
      <c r="A57" s="33"/>
      <c r="B57" s="33"/>
      <c r="C57" s="6" t="s">
        <v>75</v>
      </c>
      <c r="D57" s="1" t="str">
        <f t="shared" si="11"/>
        <v>ejtal</v>
      </c>
      <c r="E57" s="1" t="str">
        <f t="shared" si="11"/>
        <v>ejtal</v>
      </c>
      <c r="F57" s="7" t="str">
        <f t="shared" si="11"/>
        <v>ejtal</v>
      </c>
      <c r="G57" s="34"/>
      <c r="H57" s="1"/>
      <c r="I57" s="1"/>
      <c r="J57" s="1"/>
      <c r="K57" s="34"/>
      <c r="M57" s="33"/>
      <c r="N57" s="1"/>
      <c r="O57" s="8" t="s">
        <v>7</v>
      </c>
      <c r="P57" s="18" t="str">
        <f t="shared" si="10"/>
        <v>ej tal</v>
      </c>
      <c r="Q57" s="19" t="str">
        <f t="shared" si="10"/>
        <v>ej tal</v>
      </c>
      <c r="R57" s="18" t="str">
        <f t="shared" si="10"/>
        <v>ej tal</v>
      </c>
      <c r="S57" s="1"/>
      <c r="T57" s="1"/>
      <c r="U57" s="1"/>
      <c r="V57" s="1"/>
      <c r="W57" s="1"/>
      <c r="X57" s="34"/>
    </row>
    <row r="58" spans="1:24" x14ac:dyDescent="0.2">
      <c r="A58" s="33"/>
      <c r="B58" s="33"/>
      <c r="C58" s="6" t="s">
        <v>76</v>
      </c>
      <c r="D58" s="1" t="str">
        <f t="shared" si="11"/>
        <v>ejtal</v>
      </c>
      <c r="E58" s="1" t="str">
        <f t="shared" si="11"/>
        <v>ejtal</v>
      </c>
      <c r="F58" s="7" t="str">
        <f t="shared" si="11"/>
        <v>ejtal</v>
      </c>
      <c r="G58" s="34"/>
      <c r="H58" s="1"/>
      <c r="I58" s="1"/>
      <c r="J58" s="1"/>
      <c r="K58" s="34"/>
      <c r="M58" s="33"/>
      <c r="N58" s="1"/>
      <c r="O58" s="8" t="s">
        <v>57</v>
      </c>
      <c r="P58" s="18" t="str">
        <f t="shared" si="10"/>
        <v>ej tal</v>
      </c>
      <c r="Q58" s="19" t="str">
        <f t="shared" si="10"/>
        <v>ej tal</v>
      </c>
      <c r="R58" s="18" t="str">
        <f t="shared" si="10"/>
        <v>ej tal</v>
      </c>
      <c r="S58" s="1"/>
      <c r="T58" s="1"/>
      <c r="U58" s="1"/>
      <c r="V58" s="1"/>
      <c r="W58" s="1"/>
      <c r="X58" s="34"/>
    </row>
    <row r="59" spans="1:24" x14ac:dyDescent="0.2">
      <c r="A59" s="33"/>
      <c r="B59" s="33"/>
      <c r="C59" s="6" t="s">
        <v>77</v>
      </c>
      <c r="D59" s="1" t="str">
        <f t="shared" si="11"/>
        <v>ejtal</v>
      </c>
      <c r="E59" s="1" t="str">
        <f t="shared" si="11"/>
        <v>ejtal</v>
      </c>
      <c r="F59" s="7" t="str">
        <f t="shared" si="11"/>
        <v>ejtal</v>
      </c>
      <c r="G59" s="34"/>
      <c r="H59" s="1"/>
      <c r="I59" s="1"/>
      <c r="J59" s="1"/>
      <c r="K59" s="34"/>
      <c r="M59" s="33"/>
      <c r="N59" s="1"/>
      <c r="O59" s="8" t="s">
        <v>58</v>
      </c>
      <c r="P59" s="18" t="str">
        <f t="shared" si="10"/>
        <v>ej tal</v>
      </c>
      <c r="Q59" s="19" t="str">
        <f t="shared" si="10"/>
        <v>ej tal</v>
      </c>
      <c r="R59" s="18" t="str">
        <f t="shared" si="10"/>
        <v>ej tal</v>
      </c>
      <c r="S59" s="1"/>
      <c r="T59" s="1"/>
      <c r="U59" s="1"/>
      <c r="V59" s="1"/>
      <c r="W59" s="1"/>
      <c r="X59" s="34"/>
    </row>
    <row r="60" spans="1:24" x14ac:dyDescent="0.2">
      <c r="A60" s="33"/>
      <c r="B60" s="33"/>
      <c r="C60" s="6" t="s">
        <v>78</v>
      </c>
      <c r="D60" s="1" t="str">
        <f t="shared" si="11"/>
        <v>ejtal</v>
      </c>
      <c r="E60" s="1" t="str">
        <f t="shared" si="11"/>
        <v>ejtal</v>
      </c>
      <c r="F60" s="7" t="str">
        <f t="shared" si="11"/>
        <v>ejtal</v>
      </c>
      <c r="G60" s="34"/>
      <c r="H60" s="1"/>
      <c r="I60" s="1"/>
      <c r="J60" s="1"/>
      <c r="K60" s="34"/>
      <c r="M60" s="33"/>
      <c r="N60" s="1"/>
      <c r="O60" s="8" t="s">
        <v>59</v>
      </c>
      <c r="P60" s="18" t="str">
        <f t="shared" si="10"/>
        <v>ej tal</v>
      </c>
      <c r="Q60" s="19" t="str">
        <f t="shared" si="10"/>
        <v>ej tal</v>
      </c>
      <c r="R60" s="18" t="str">
        <f t="shared" si="10"/>
        <v>ej tal</v>
      </c>
      <c r="S60" s="1"/>
      <c r="T60" s="1"/>
      <c r="U60" s="1"/>
      <c r="V60" s="1"/>
      <c r="W60" s="1"/>
      <c r="X60" s="34"/>
    </row>
    <row r="61" spans="1:24" x14ac:dyDescent="0.2">
      <c r="A61" s="33"/>
      <c r="B61" s="33"/>
      <c r="C61" s="6" t="s">
        <v>79</v>
      </c>
      <c r="D61" s="1" t="str">
        <f t="shared" si="11"/>
        <v>ejtal</v>
      </c>
      <c r="E61" s="1" t="str">
        <f t="shared" si="11"/>
        <v>ejtal</v>
      </c>
      <c r="F61" s="7" t="str">
        <f t="shared" si="11"/>
        <v>ejtal</v>
      </c>
      <c r="G61" s="34"/>
      <c r="H61" s="1"/>
      <c r="I61" s="1"/>
      <c r="J61" s="1"/>
      <c r="K61" s="34"/>
      <c r="M61" s="33"/>
      <c r="N61" s="1"/>
      <c r="O61" s="8" t="s">
        <v>60</v>
      </c>
      <c r="P61" s="18" t="str">
        <f t="shared" si="10"/>
        <v>ej tal</v>
      </c>
      <c r="Q61" s="19" t="str">
        <f t="shared" si="10"/>
        <v>ej tal</v>
      </c>
      <c r="R61" s="18" t="str">
        <f t="shared" si="10"/>
        <v>ej tal</v>
      </c>
      <c r="S61" s="1"/>
      <c r="T61" s="1"/>
      <c r="U61" s="1"/>
      <c r="V61" s="1"/>
      <c r="W61" s="1"/>
      <c r="X61" s="34"/>
    </row>
    <row r="62" spans="1:24" x14ac:dyDescent="0.2">
      <c r="A62" s="33"/>
      <c r="B62" s="33"/>
      <c r="C62" s="8" t="s">
        <v>80</v>
      </c>
      <c r="D62" s="2" t="str">
        <f t="shared" si="11"/>
        <v>ejtal</v>
      </c>
      <c r="E62" s="2" t="str">
        <f t="shared" si="11"/>
        <v>ejtal</v>
      </c>
      <c r="F62" s="9" t="str">
        <f t="shared" si="11"/>
        <v>ejtal</v>
      </c>
      <c r="G62" s="34"/>
      <c r="H62" s="1"/>
      <c r="I62" s="1"/>
      <c r="J62" s="1"/>
      <c r="K62" s="34"/>
      <c r="M62" s="33"/>
      <c r="N62" s="1"/>
      <c r="O62" s="8" t="s">
        <v>61</v>
      </c>
      <c r="P62" s="18" t="str">
        <f t="shared" si="10"/>
        <v>ej tal</v>
      </c>
      <c r="Q62" s="19" t="str">
        <f t="shared" si="10"/>
        <v>ej tal</v>
      </c>
      <c r="R62" s="18" t="str">
        <f t="shared" si="10"/>
        <v>ej tal</v>
      </c>
      <c r="S62" s="1"/>
      <c r="T62" s="1"/>
      <c r="U62" s="1"/>
      <c r="V62" s="1"/>
      <c r="W62" s="1"/>
      <c r="X62" s="34"/>
    </row>
    <row r="63" spans="1:24" x14ac:dyDescent="0.2">
      <c r="A63" s="33"/>
      <c r="B63" s="33"/>
      <c r="C63" s="1"/>
      <c r="D63" s="1"/>
      <c r="E63" s="1"/>
      <c r="F63" s="1"/>
      <c r="G63" s="34"/>
      <c r="H63" s="1"/>
      <c r="I63" s="1"/>
      <c r="J63" s="1"/>
      <c r="K63" s="34"/>
      <c r="M63" s="33"/>
      <c r="N63" s="1"/>
      <c r="O63" s="8" t="s">
        <v>62</v>
      </c>
      <c r="P63" s="18" t="str">
        <f t="shared" si="10"/>
        <v>ej tal</v>
      </c>
      <c r="Q63" s="19" t="str">
        <f t="shared" si="10"/>
        <v>ej tal</v>
      </c>
      <c r="R63" s="18" t="str">
        <f t="shared" si="10"/>
        <v>ej tal</v>
      </c>
      <c r="S63" s="1"/>
      <c r="T63" s="1"/>
      <c r="U63" s="1"/>
      <c r="V63" s="1"/>
      <c r="W63" s="1"/>
      <c r="X63" s="34"/>
    </row>
    <row r="64" spans="1:24" ht="13.5" thickBot="1" x14ac:dyDescent="0.25">
      <c r="A64" s="33"/>
      <c r="B64" s="33"/>
      <c r="C64" s="39" t="s">
        <v>28</v>
      </c>
      <c r="D64" s="5"/>
      <c r="E64" s="1"/>
      <c r="F64" s="1"/>
      <c r="G64" s="34"/>
      <c r="H64" s="1"/>
      <c r="I64" s="1"/>
      <c r="J64" s="1"/>
      <c r="K64" s="34"/>
      <c r="M64" s="33"/>
      <c r="N64" s="1"/>
      <c r="O64" s="1"/>
      <c r="P64" s="1"/>
      <c r="Q64" s="1"/>
      <c r="R64" s="1"/>
      <c r="S64" s="1"/>
      <c r="T64" s="1"/>
      <c r="U64" s="1"/>
      <c r="V64" s="1"/>
      <c r="W64" s="1"/>
      <c r="X64" s="34"/>
    </row>
    <row r="65" spans="1:26" ht="13.5" x14ac:dyDescent="0.25">
      <c r="A65" s="33"/>
      <c r="B65" s="33"/>
      <c r="C65" s="40" t="s">
        <v>31</v>
      </c>
      <c r="D65" s="7" t="e">
        <f>AVERAGE(D53:F62)</f>
        <v>#DIV/0!</v>
      </c>
      <c r="E65" s="1"/>
      <c r="F65" s="1"/>
      <c r="G65" s="34"/>
      <c r="H65" s="1"/>
      <c r="I65" s="1"/>
      <c r="J65" s="1"/>
      <c r="K65" s="34"/>
      <c r="M65" s="33"/>
      <c r="N65" s="30"/>
      <c r="O65" s="31"/>
      <c r="P65" s="31"/>
      <c r="Q65" s="31"/>
      <c r="R65" s="31"/>
      <c r="S65" s="32"/>
      <c r="T65" s="1"/>
      <c r="U65" s="1"/>
      <c r="V65" s="1"/>
      <c r="W65" s="1"/>
      <c r="X65" s="34"/>
    </row>
    <row r="66" spans="1:26" ht="13.5" x14ac:dyDescent="0.25">
      <c r="A66" s="33"/>
      <c r="B66" s="33"/>
      <c r="C66" s="29" t="s">
        <v>26</v>
      </c>
      <c r="D66" s="9" t="e">
        <f>DEVSQ(D53:F62)</f>
        <v>#NUM!</v>
      </c>
      <c r="E66" s="1"/>
      <c r="F66" s="1"/>
      <c r="G66" s="34"/>
      <c r="H66" s="1"/>
      <c r="I66" s="1"/>
      <c r="J66" s="1"/>
      <c r="K66" s="34"/>
      <c r="M66" s="33"/>
      <c r="N66" s="33"/>
      <c r="O66" s="28" t="s">
        <v>29</v>
      </c>
      <c r="P66" s="4"/>
      <c r="Q66" s="4"/>
      <c r="R66" s="5"/>
      <c r="S66" s="34"/>
      <c r="T66" s="1"/>
      <c r="U66" s="1"/>
      <c r="V66" s="1"/>
      <c r="W66" s="1"/>
      <c r="X66" s="34"/>
    </row>
    <row r="67" spans="1:26" ht="25.5" x14ac:dyDescent="0.2">
      <c r="A67" s="33"/>
      <c r="B67" s="33"/>
      <c r="C67" s="14"/>
      <c r="D67" s="1"/>
      <c r="E67" s="1"/>
      <c r="F67" s="1"/>
      <c r="G67" s="34"/>
      <c r="H67" s="1"/>
      <c r="I67" s="1"/>
      <c r="J67" s="1"/>
      <c r="K67" s="34"/>
      <c r="M67" s="33"/>
      <c r="N67" s="33"/>
      <c r="O67" s="24" t="s">
        <v>15</v>
      </c>
      <c r="P67" s="1" t="str">
        <f t="shared" ref="P67:R74" si="12">IF(AND(ISNUMBER(P54),P54&gt;=0),LN(P54),"ejtal")</f>
        <v>ejtal</v>
      </c>
      <c r="Q67" s="1" t="str">
        <f t="shared" si="12"/>
        <v>ejtal</v>
      </c>
      <c r="R67" s="7" t="str">
        <f t="shared" si="12"/>
        <v>ejtal</v>
      </c>
      <c r="S67" s="34"/>
      <c r="T67" s="1"/>
      <c r="U67" s="1"/>
      <c r="V67" s="1"/>
      <c r="W67" s="1"/>
      <c r="X67" s="34"/>
    </row>
    <row r="68" spans="1:26" ht="25.5" x14ac:dyDescent="0.2">
      <c r="A68" s="33"/>
      <c r="B68" s="33"/>
      <c r="C68" s="1"/>
      <c r="D68" s="1"/>
      <c r="E68" s="1"/>
      <c r="F68" s="1"/>
      <c r="G68" s="34"/>
      <c r="H68" s="1"/>
      <c r="I68" s="1"/>
      <c r="J68" s="1"/>
      <c r="K68" s="34"/>
      <c r="M68" s="33"/>
      <c r="N68" s="33"/>
      <c r="O68" s="24" t="s">
        <v>14</v>
      </c>
      <c r="P68" s="1" t="str">
        <f t="shared" si="12"/>
        <v>ejtal</v>
      </c>
      <c r="Q68" s="1" t="str">
        <f t="shared" si="12"/>
        <v>ejtal</v>
      </c>
      <c r="R68" s="7" t="str">
        <f t="shared" si="12"/>
        <v>ejtal</v>
      </c>
      <c r="S68" s="34"/>
      <c r="T68" s="1"/>
      <c r="U68" s="1"/>
      <c r="V68" s="1"/>
      <c r="W68" s="1"/>
      <c r="X68" s="34"/>
    </row>
    <row r="69" spans="1:26" ht="25.5" x14ac:dyDescent="0.2">
      <c r="A69" s="33"/>
      <c r="B69" s="33"/>
      <c r="C69" s="28" t="s">
        <v>20</v>
      </c>
      <c r="D69" s="4"/>
      <c r="E69" s="4"/>
      <c r="F69" s="5"/>
      <c r="G69" s="34"/>
      <c r="H69" s="1"/>
      <c r="I69" s="1"/>
      <c r="J69" s="1"/>
      <c r="K69" s="34"/>
      <c r="M69" s="33"/>
      <c r="N69" s="33"/>
      <c r="O69" s="24" t="s">
        <v>13</v>
      </c>
      <c r="P69" s="1" t="str">
        <f t="shared" si="12"/>
        <v>ejtal</v>
      </c>
      <c r="Q69" s="1" t="str">
        <f t="shared" si="12"/>
        <v>ejtal</v>
      </c>
      <c r="R69" s="7" t="str">
        <f t="shared" si="12"/>
        <v>ejtal</v>
      </c>
      <c r="S69" s="34"/>
      <c r="T69" s="1"/>
      <c r="U69" s="1"/>
      <c r="V69" s="1"/>
      <c r="W69" s="1"/>
      <c r="X69" s="34"/>
    </row>
    <row r="70" spans="1:26" ht="25.5" x14ac:dyDescent="0.2">
      <c r="A70" s="33"/>
      <c r="B70" s="33"/>
      <c r="C70" s="13" t="s">
        <v>24</v>
      </c>
      <c r="D70" s="1" t="str">
        <f t="shared" ref="D70:F77" si="13">IF(ISNUMBER(D53),(D53-$D$65),"ej tal")</f>
        <v>ej tal</v>
      </c>
      <c r="E70" s="1" t="str">
        <f t="shared" si="13"/>
        <v>ej tal</v>
      </c>
      <c r="F70" s="7" t="str">
        <f t="shared" si="13"/>
        <v>ej tal</v>
      </c>
      <c r="G70" s="34"/>
      <c r="H70" s="1"/>
      <c r="I70" s="1"/>
      <c r="J70" s="1"/>
      <c r="K70" s="34"/>
      <c r="L70" s="1"/>
      <c r="M70" s="33"/>
      <c r="N70" s="33"/>
      <c r="O70" s="24" t="s">
        <v>16</v>
      </c>
      <c r="P70" s="1" t="str">
        <f t="shared" si="12"/>
        <v>ejtal</v>
      </c>
      <c r="Q70" s="1" t="str">
        <f t="shared" si="12"/>
        <v>ejtal</v>
      </c>
      <c r="R70" s="7" t="str">
        <f t="shared" si="12"/>
        <v>ejtal</v>
      </c>
      <c r="S70" s="34"/>
      <c r="T70" s="1"/>
      <c r="U70" s="1"/>
      <c r="V70" s="1"/>
      <c r="W70" s="1"/>
      <c r="X70" s="34"/>
    </row>
    <row r="71" spans="1:26" ht="25.5" x14ac:dyDescent="0.2">
      <c r="A71" s="33"/>
      <c r="B71" s="33"/>
      <c r="C71" s="13" t="s">
        <v>21</v>
      </c>
      <c r="D71" s="1" t="str">
        <f t="shared" si="13"/>
        <v>ej tal</v>
      </c>
      <c r="E71" s="1" t="str">
        <f t="shared" si="13"/>
        <v>ej tal</v>
      </c>
      <c r="F71" s="7" t="str">
        <f t="shared" si="13"/>
        <v>ej tal</v>
      </c>
      <c r="G71" s="34"/>
      <c r="H71" s="1"/>
      <c r="I71" s="1"/>
      <c r="J71" s="1"/>
      <c r="K71" s="34"/>
      <c r="M71" s="33"/>
      <c r="N71" s="33"/>
      <c r="O71" s="24" t="s">
        <v>63</v>
      </c>
      <c r="P71" s="1" t="str">
        <f t="shared" si="12"/>
        <v>ejtal</v>
      </c>
      <c r="Q71" s="1" t="str">
        <f t="shared" si="12"/>
        <v>ejtal</v>
      </c>
      <c r="R71" s="7" t="str">
        <f t="shared" si="12"/>
        <v>ejtal</v>
      </c>
      <c r="S71" s="34"/>
      <c r="T71" s="1"/>
      <c r="U71" s="1"/>
      <c r="V71" s="1"/>
      <c r="W71" s="1"/>
      <c r="X71" s="34"/>
    </row>
    <row r="72" spans="1:26" ht="25.5" x14ac:dyDescent="0.2">
      <c r="A72" s="33"/>
      <c r="B72" s="33"/>
      <c r="C72" s="13" t="s">
        <v>22</v>
      </c>
      <c r="D72" s="1" t="str">
        <f t="shared" si="13"/>
        <v>ej tal</v>
      </c>
      <c r="E72" s="1" t="str">
        <f t="shared" si="13"/>
        <v>ej tal</v>
      </c>
      <c r="F72" s="7" t="str">
        <f t="shared" si="13"/>
        <v>ej tal</v>
      </c>
      <c r="G72" s="34"/>
      <c r="H72" s="1"/>
      <c r="I72" s="1"/>
      <c r="J72" s="1"/>
      <c r="K72" s="34"/>
      <c r="M72" s="33"/>
      <c r="N72" s="33"/>
      <c r="O72" s="24" t="s">
        <v>64</v>
      </c>
      <c r="P72" s="1" t="str">
        <f t="shared" si="12"/>
        <v>ejtal</v>
      </c>
      <c r="Q72" s="1" t="str">
        <f t="shared" si="12"/>
        <v>ejtal</v>
      </c>
      <c r="R72" s="7" t="str">
        <f t="shared" si="12"/>
        <v>ejtal</v>
      </c>
      <c r="S72" s="34"/>
      <c r="T72" s="1"/>
      <c r="U72" s="1"/>
      <c r="V72" s="1"/>
      <c r="W72" s="1"/>
      <c r="X72" s="34"/>
    </row>
    <row r="73" spans="1:26" ht="25.5" x14ac:dyDescent="0.2">
      <c r="A73" s="33"/>
      <c r="B73" s="33"/>
      <c r="C73" s="13" t="s">
        <v>23</v>
      </c>
      <c r="D73" s="1" t="str">
        <f t="shared" si="13"/>
        <v>ej tal</v>
      </c>
      <c r="E73" s="1" t="str">
        <f t="shared" si="13"/>
        <v>ej tal</v>
      </c>
      <c r="F73" s="7" t="str">
        <f t="shared" si="13"/>
        <v>ej tal</v>
      </c>
      <c r="G73" s="34"/>
      <c r="H73" s="1"/>
      <c r="I73" s="1"/>
      <c r="J73" s="1"/>
      <c r="K73" s="34"/>
      <c r="M73" s="33"/>
      <c r="N73" s="33"/>
      <c r="O73" s="24" t="s">
        <v>65</v>
      </c>
      <c r="P73" s="1" t="str">
        <f t="shared" si="12"/>
        <v>ejtal</v>
      </c>
      <c r="Q73" s="1" t="str">
        <f t="shared" si="12"/>
        <v>ejtal</v>
      </c>
      <c r="R73" s="7" t="str">
        <f t="shared" si="12"/>
        <v>ejtal</v>
      </c>
      <c r="S73" s="34"/>
      <c r="T73" s="1"/>
      <c r="U73" s="1"/>
      <c r="V73" s="1"/>
      <c r="W73" s="1"/>
      <c r="X73" s="34"/>
    </row>
    <row r="74" spans="1:26" ht="25.5" x14ac:dyDescent="0.2">
      <c r="A74" s="33"/>
      <c r="B74" s="33"/>
      <c r="C74" s="13" t="s">
        <v>81</v>
      </c>
      <c r="D74" s="1" t="str">
        <f t="shared" si="13"/>
        <v>ej tal</v>
      </c>
      <c r="E74" s="1" t="str">
        <f t="shared" si="13"/>
        <v>ej tal</v>
      </c>
      <c r="F74" s="7" t="str">
        <f t="shared" si="13"/>
        <v>ej tal</v>
      </c>
      <c r="G74" s="34"/>
      <c r="H74" s="1"/>
      <c r="I74" s="1"/>
      <c r="J74" s="1"/>
      <c r="K74" s="34"/>
      <c r="M74" s="33"/>
      <c r="N74" s="33"/>
      <c r="O74" s="24" t="s">
        <v>66</v>
      </c>
      <c r="P74" s="1" t="str">
        <f t="shared" si="12"/>
        <v>ejtal</v>
      </c>
      <c r="Q74" s="1" t="str">
        <f t="shared" si="12"/>
        <v>ejtal</v>
      </c>
      <c r="R74" s="7" t="str">
        <f t="shared" si="12"/>
        <v>ejtal</v>
      </c>
      <c r="S74" s="34"/>
      <c r="T74" s="1"/>
      <c r="U74" s="1"/>
      <c r="V74" s="1"/>
      <c r="W74" s="1"/>
      <c r="X74" s="34"/>
    </row>
    <row r="75" spans="1:26" ht="25.5" x14ac:dyDescent="0.2">
      <c r="A75" s="33"/>
      <c r="B75" s="33"/>
      <c r="C75" s="13" t="s">
        <v>82</v>
      </c>
      <c r="D75" s="1" t="str">
        <f t="shared" si="13"/>
        <v>ej tal</v>
      </c>
      <c r="E75" s="1" t="str">
        <f t="shared" si="13"/>
        <v>ej tal</v>
      </c>
      <c r="F75" s="7" t="str">
        <f t="shared" si="13"/>
        <v>ej tal</v>
      </c>
      <c r="G75" s="34"/>
      <c r="H75" s="1"/>
      <c r="I75" s="1"/>
      <c r="J75" s="1"/>
      <c r="K75" s="34"/>
      <c r="M75" s="33"/>
      <c r="N75" s="33"/>
      <c r="O75" s="24" t="s">
        <v>67</v>
      </c>
      <c r="P75" s="1" t="str">
        <f t="shared" ref="P75:R76" si="14">IF(AND(ISNUMBER(P62),P62&gt;=0),LN(P62),"ejtal")</f>
        <v>ejtal</v>
      </c>
      <c r="Q75" s="1" t="str">
        <f t="shared" si="14"/>
        <v>ejtal</v>
      </c>
      <c r="R75" s="7" t="str">
        <f t="shared" si="14"/>
        <v>ejtal</v>
      </c>
      <c r="S75" s="34"/>
      <c r="T75" s="1"/>
      <c r="U75" s="1"/>
      <c r="V75" s="1"/>
      <c r="W75" s="1"/>
      <c r="X75" s="34"/>
    </row>
    <row r="76" spans="1:26" ht="25.5" x14ac:dyDescent="0.2">
      <c r="A76" s="33"/>
      <c r="B76" s="33"/>
      <c r="C76" s="13" t="s">
        <v>83</v>
      </c>
      <c r="D76" s="1" t="str">
        <f t="shared" si="13"/>
        <v>ej tal</v>
      </c>
      <c r="E76" s="1" t="str">
        <f t="shared" si="13"/>
        <v>ej tal</v>
      </c>
      <c r="F76" s="7" t="str">
        <f t="shared" si="13"/>
        <v>ej tal</v>
      </c>
      <c r="G76" s="34"/>
      <c r="H76" s="1"/>
      <c r="I76" s="1"/>
      <c r="J76" s="1"/>
      <c r="K76" s="34"/>
      <c r="M76" s="33"/>
      <c r="N76" s="33"/>
      <c r="O76" s="25" t="s">
        <v>68</v>
      </c>
      <c r="P76" s="2" t="str">
        <f t="shared" si="14"/>
        <v>ejtal</v>
      </c>
      <c r="Q76" s="2" t="str">
        <f t="shared" si="14"/>
        <v>ejtal</v>
      </c>
      <c r="R76" s="9" t="str">
        <f t="shared" si="14"/>
        <v>ejtal</v>
      </c>
      <c r="S76" s="34"/>
      <c r="T76" s="1"/>
      <c r="U76" s="1"/>
      <c r="V76" s="1"/>
      <c r="W76" s="1"/>
      <c r="X76" s="34"/>
    </row>
    <row r="77" spans="1:26" x14ac:dyDescent="0.2">
      <c r="A77" s="33"/>
      <c r="B77" s="33"/>
      <c r="C77" s="13" t="s">
        <v>84</v>
      </c>
      <c r="D77" s="1" t="str">
        <f t="shared" si="13"/>
        <v>ej tal</v>
      </c>
      <c r="E77" s="1" t="str">
        <f t="shared" si="13"/>
        <v>ej tal</v>
      </c>
      <c r="F77" s="7" t="str">
        <f t="shared" si="13"/>
        <v>ej tal</v>
      </c>
      <c r="G77" s="34"/>
      <c r="H77" s="1"/>
      <c r="I77" s="1"/>
      <c r="J77" s="1"/>
      <c r="K77" s="34"/>
      <c r="M77" s="33"/>
      <c r="N77" s="33"/>
      <c r="O77" s="26"/>
      <c r="P77" s="1"/>
      <c r="Q77" s="1"/>
      <c r="R77" s="1"/>
      <c r="S77" s="34"/>
      <c r="T77" s="1"/>
      <c r="U77" s="1"/>
      <c r="V77" s="1"/>
      <c r="W77" s="1"/>
      <c r="X77" s="34"/>
      <c r="Y77" s="1"/>
      <c r="Z77" s="1"/>
    </row>
    <row r="78" spans="1:26" x14ac:dyDescent="0.2">
      <c r="A78" s="33"/>
      <c r="B78" s="33"/>
      <c r="C78" s="13" t="s">
        <v>85</v>
      </c>
      <c r="D78" s="1" t="str">
        <f t="shared" ref="D78:F79" si="15">IF(ISNUMBER(D61),(D61-$D$65),"ej tal")</f>
        <v>ej tal</v>
      </c>
      <c r="E78" s="1" t="str">
        <f t="shared" si="15"/>
        <v>ej tal</v>
      </c>
      <c r="F78" s="7" t="str">
        <f t="shared" si="15"/>
        <v>ej tal</v>
      </c>
      <c r="G78" s="34"/>
      <c r="H78" s="1"/>
      <c r="I78" s="1"/>
      <c r="J78" s="1"/>
      <c r="K78" s="34"/>
      <c r="M78" s="33"/>
      <c r="N78" s="33"/>
      <c r="O78" s="26"/>
      <c r="P78" s="1"/>
      <c r="Q78" s="1"/>
      <c r="R78" s="1"/>
      <c r="S78" s="34"/>
      <c r="T78" s="1"/>
      <c r="U78" s="1"/>
      <c r="V78" s="1"/>
      <c r="W78" s="1"/>
      <c r="X78" s="34"/>
      <c r="Y78" s="1"/>
      <c r="Z78" s="1"/>
    </row>
    <row r="79" spans="1:26" x14ac:dyDescent="0.2">
      <c r="A79" s="33"/>
      <c r="B79" s="33"/>
      <c r="C79" s="27" t="s">
        <v>86</v>
      </c>
      <c r="D79" s="2" t="str">
        <f t="shared" si="15"/>
        <v>ej tal</v>
      </c>
      <c r="E79" s="2" t="str">
        <f t="shared" si="15"/>
        <v>ej tal</v>
      </c>
      <c r="F79" s="9" t="str">
        <f t="shared" si="15"/>
        <v>ej tal</v>
      </c>
      <c r="G79" s="34"/>
      <c r="H79" s="1"/>
      <c r="I79" s="1"/>
      <c r="J79" s="1"/>
      <c r="K79" s="34"/>
      <c r="M79" s="33"/>
      <c r="N79" s="33"/>
      <c r="O79" s="38" t="s">
        <v>27</v>
      </c>
      <c r="P79" s="5"/>
      <c r="Q79" s="1"/>
      <c r="R79" s="1"/>
      <c r="S79" s="34"/>
      <c r="T79" s="1"/>
      <c r="U79" s="1"/>
      <c r="V79" s="1"/>
      <c r="W79" s="1"/>
      <c r="X79" s="34"/>
      <c r="Y79" s="1"/>
      <c r="Z79" s="1"/>
    </row>
    <row r="80" spans="1:26" ht="13.5" x14ac:dyDescent="0.25">
      <c r="A80" s="33"/>
      <c r="B80" s="33"/>
      <c r="C80" s="1"/>
      <c r="D80" s="1"/>
      <c r="E80" s="1"/>
      <c r="F80" s="1"/>
      <c r="G80" s="34"/>
      <c r="H80" s="1"/>
      <c r="I80" s="1"/>
      <c r="J80" s="1"/>
      <c r="K80" s="34"/>
      <c r="M80" s="33"/>
      <c r="N80" s="33"/>
      <c r="O80" s="40" t="s">
        <v>11</v>
      </c>
      <c r="P80" s="7" t="e">
        <f>AVERAGE(P67:R76)</f>
        <v>#DIV/0!</v>
      </c>
      <c r="Q80" s="1"/>
      <c r="R80" s="1"/>
      <c r="S80" s="34"/>
      <c r="T80" s="1"/>
      <c r="U80" s="1"/>
      <c r="V80" s="1"/>
      <c r="W80" s="1"/>
      <c r="X80" s="34"/>
    </row>
    <row r="81" spans="1:26" ht="14.25" thickBot="1" x14ac:dyDescent="0.3">
      <c r="A81" s="33"/>
      <c r="B81" s="35"/>
      <c r="C81" s="36"/>
      <c r="D81" s="36"/>
      <c r="E81" s="36"/>
      <c r="F81" s="36"/>
      <c r="G81" s="37"/>
      <c r="H81" s="1"/>
      <c r="I81" s="1"/>
      <c r="J81" s="1"/>
      <c r="K81" s="34"/>
      <c r="M81" s="33"/>
      <c r="N81" s="33"/>
      <c r="O81" s="29" t="s">
        <v>10</v>
      </c>
      <c r="P81" s="9" t="e">
        <f>DEVSQ(P67:R76)</f>
        <v>#NUM!</v>
      </c>
      <c r="Q81" s="1"/>
      <c r="R81" s="1"/>
      <c r="S81" s="34"/>
      <c r="T81" s="1"/>
      <c r="U81" s="1"/>
      <c r="V81" s="1"/>
      <c r="W81" s="1"/>
      <c r="X81" s="34"/>
    </row>
    <row r="82" spans="1:26" x14ac:dyDescent="0.2">
      <c r="A82" s="33"/>
      <c r="B82" s="1"/>
      <c r="C82" s="1"/>
      <c r="D82" s="1"/>
      <c r="E82" s="1"/>
      <c r="F82" s="1"/>
      <c r="G82" s="1"/>
      <c r="H82" s="1"/>
      <c r="I82" s="1"/>
      <c r="J82" s="1"/>
      <c r="K82" s="34"/>
      <c r="M82" s="33"/>
      <c r="N82" s="33"/>
      <c r="O82" s="14"/>
      <c r="P82" s="1"/>
      <c r="Q82" s="1"/>
      <c r="R82" s="1"/>
      <c r="S82" s="34"/>
      <c r="T82" s="1"/>
      <c r="U82" s="1"/>
      <c r="V82" s="1"/>
      <c r="W82" s="1"/>
      <c r="X82" s="34"/>
    </row>
    <row r="83" spans="1:26" x14ac:dyDescent="0.2">
      <c r="A83" s="33"/>
      <c r="B83" s="1"/>
      <c r="C83" s="1"/>
      <c r="D83" s="1"/>
      <c r="E83" s="1"/>
      <c r="F83" s="1"/>
      <c r="G83" s="1"/>
      <c r="H83" s="1"/>
      <c r="I83" s="1"/>
      <c r="J83" s="1"/>
      <c r="K83" s="34"/>
      <c r="M83" s="33"/>
      <c r="N83" s="33"/>
      <c r="O83" s="28" t="s">
        <v>20</v>
      </c>
      <c r="P83" s="4"/>
      <c r="Q83" s="4"/>
      <c r="R83" s="5"/>
      <c r="S83" s="34"/>
      <c r="T83" s="1"/>
      <c r="U83" s="1"/>
      <c r="V83" s="1"/>
      <c r="W83" s="1"/>
      <c r="X83" s="34"/>
    </row>
    <row r="84" spans="1:26" x14ac:dyDescent="0.2">
      <c r="A84" s="33"/>
      <c r="B84" s="1"/>
      <c r="C84" s="28" t="s">
        <v>42</v>
      </c>
      <c r="D84" s="4"/>
      <c r="E84" s="4"/>
      <c r="F84" s="5"/>
      <c r="G84" s="1"/>
      <c r="H84" s="1"/>
      <c r="I84" s="1"/>
      <c r="J84" s="1"/>
      <c r="K84" s="34"/>
      <c r="M84" s="33"/>
      <c r="N84" s="33"/>
      <c r="O84" s="13" t="s">
        <v>12</v>
      </c>
      <c r="P84" s="1" t="str">
        <f>IF(ISNUMBER(P67),P67-$P$80,"ej tal")</f>
        <v>ej tal</v>
      </c>
      <c r="Q84" s="1" t="str">
        <f t="shared" ref="P84:R91" si="16">IF(ISNUMBER(Q67),Q67-$P$80,"ej tal")</f>
        <v>ej tal</v>
      </c>
      <c r="R84" s="7" t="str">
        <f t="shared" si="16"/>
        <v>ej tal</v>
      </c>
      <c r="S84" s="34"/>
      <c r="T84" s="1"/>
      <c r="U84" s="1"/>
      <c r="V84" s="1"/>
      <c r="W84" s="1"/>
      <c r="X84" s="34"/>
    </row>
    <row r="85" spans="1:26" x14ac:dyDescent="0.2">
      <c r="A85" s="33"/>
      <c r="B85" s="1"/>
      <c r="C85" s="13" t="s">
        <v>40</v>
      </c>
      <c r="D85" s="1">
        <f>IF(AND(ISNUMBER(D8),D8&gt;=0),D38*D70,0)</f>
        <v>0</v>
      </c>
      <c r="E85" s="1">
        <f t="shared" ref="D85:F92" si="17">IF(AND(ISNUMBER(E8),E8&gt;=0),E38*E70,0)</f>
        <v>0</v>
      </c>
      <c r="F85" s="7">
        <f t="shared" si="17"/>
        <v>0</v>
      </c>
      <c r="G85" s="1"/>
      <c r="H85" s="1"/>
      <c r="I85" s="1"/>
      <c r="J85" s="1"/>
      <c r="K85" s="34"/>
      <c r="M85" s="33"/>
      <c r="N85" s="33"/>
      <c r="O85" s="13" t="s">
        <v>17</v>
      </c>
      <c r="P85" s="1" t="str">
        <f t="shared" si="16"/>
        <v>ej tal</v>
      </c>
      <c r="Q85" s="1" t="str">
        <f t="shared" si="16"/>
        <v>ej tal</v>
      </c>
      <c r="R85" s="7" t="str">
        <f t="shared" si="16"/>
        <v>ej tal</v>
      </c>
      <c r="S85" s="34"/>
      <c r="T85" s="1"/>
      <c r="U85" s="1"/>
      <c r="V85" s="1"/>
      <c r="W85" s="1"/>
      <c r="X85" s="34"/>
    </row>
    <row r="86" spans="1:26" x14ac:dyDescent="0.2">
      <c r="A86" s="33"/>
      <c r="B86" s="1"/>
      <c r="C86" s="13" t="s">
        <v>41</v>
      </c>
      <c r="D86" s="1">
        <f t="shared" si="17"/>
        <v>0</v>
      </c>
      <c r="E86" s="1">
        <f t="shared" si="17"/>
        <v>0</v>
      </c>
      <c r="F86" s="7">
        <f t="shared" si="17"/>
        <v>0</v>
      </c>
      <c r="G86" s="1"/>
      <c r="H86" s="1"/>
      <c r="I86" s="1"/>
      <c r="J86" s="1"/>
      <c r="K86" s="34"/>
      <c r="M86" s="33"/>
      <c r="N86" s="33"/>
      <c r="O86" s="13" t="s">
        <v>18</v>
      </c>
      <c r="P86" s="1" t="str">
        <f t="shared" si="16"/>
        <v>ej tal</v>
      </c>
      <c r="Q86" s="1" t="str">
        <f t="shared" si="16"/>
        <v>ej tal</v>
      </c>
      <c r="R86" s="7" t="str">
        <f t="shared" si="16"/>
        <v>ej tal</v>
      </c>
      <c r="S86" s="34"/>
      <c r="T86" s="1"/>
      <c r="U86" s="1"/>
      <c r="V86" s="1"/>
      <c r="W86" s="1"/>
      <c r="X86" s="34"/>
    </row>
    <row r="87" spans="1:26" x14ac:dyDescent="0.2">
      <c r="A87" s="33"/>
      <c r="B87" s="1"/>
      <c r="C87" s="13" t="s">
        <v>43</v>
      </c>
      <c r="D87" s="1">
        <f t="shared" si="17"/>
        <v>0</v>
      </c>
      <c r="E87" s="1">
        <f t="shared" si="17"/>
        <v>0</v>
      </c>
      <c r="F87" s="7">
        <f t="shared" si="17"/>
        <v>0</v>
      </c>
      <c r="G87" s="1"/>
      <c r="H87" s="1"/>
      <c r="I87" s="1"/>
      <c r="J87" s="1"/>
      <c r="K87" s="34"/>
      <c r="M87" s="33"/>
      <c r="N87" s="33"/>
      <c r="O87" s="13" t="s">
        <v>19</v>
      </c>
      <c r="P87" s="1" t="str">
        <f t="shared" si="16"/>
        <v>ej tal</v>
      </c>
      <c r="Q87" s="1" t="str">
        <f t="shared" si="16"/>
        <v>ej tal</v>
      </c>
      <c r="R87" s="7" t="str">
        <f t="shared" si="16"/>
        <v>ej tal</v>
      </c>
      <c r="S87" s="34"/>
      <c r="T87" s="1"/>
      <c r="U87" s="1"/>
      <c r="V87" s="1"/>
      <c r="W87" s="1"/>
      <c r="X87" s="34"/>
    </row>
    <row r="88" spans="1:26" x14ac:dyDescent="0.2">
      <c r="A88" s="33"/>
      <c r="B88" s="1"/>
      <c r="C88" s="13" t="s">
        <v>44</v>
      </c>
      <c r="D88" s="1">
        <f t="shared" si="17"/>
        <v>0</v>
      </c>
      <c r="E88" s="1">
        <f t="shared" si="17"/>
        <v>0</v>
      </c>
      <c r="F88" s="7">
        <f t="shared" si="17"/>
        <v>0</v>
      </c>
      <c r="G88" s="1"/>
      <c r="H88" s="1"/>
      <c r="I88" s="1"/>
      <c r="J88" s="1"/>
      <c r="K88" s="34"/>
      <c r="M88" s="33"/>
      <c r="N88" s="33"/>
      <c r="O88" s="13" t="s">
        <v>69</v>
      </c>
      <c r="P88" s="1" t="str">
        <f t="shared" si="16"/>
        <v>ej tal</v>
      </c>
      <c r="Q88" s="1" t="str">
        <f t="shared" si="16"/>
        <v>ej tal</v>
      </c>
      <c r="R88" s="7" t="str">
        <f t="shared" si="16"/>
        <v>ej tal</v>
      </c>
      <c r="S88" s="34"/>
      <c r="T88" s="1"/>
      <c r="U88" s="1"/>
      <c r="V88" s="1"/>
      <c r="W88" s="1"/>
      <c r="X88" s="34"/>
    </row>
    <row r="89" spans="1:26" x14ac:dyDescent="0.2">
      <c r="A89" s="33"/>
      <c r="B89" s="1"/>
      <c r="C89" s="13" t="s">
        <v>87</v>
      </c>
      <c r="D89" s="1">
        <f t="shared" si="17"/>
        <v>0</v>
      </c>
      <c r="E89" s="1">
        <f t="shared" si="17"/>
        <v>0</v>
      </c>
      <c r="F89" s="7">
        <f t="shared" si="17"/>
        <v>0</v>
      </c>
      <c r="G89" s="1"/>
      <c r="H89" s="1"/>
      <c r="I89" s="1"/>
      <c r="J89" s="1"/>
      <c r="K89" s="34"/>
      <c r="M89" s="33"/>
      <c r="N89" s="33"/>
      <c r="O89" s="13" t="s">
        <v>70</v>
      </c>
      <c r="P89" s="1" t="str">
        <f t="shared" si="16"/>
        <v>ej tal</v>
      </c>
      <c r="Q89" s="1" t="str">
        <f t="shared" si="16"/>
        <v>ej tal</v>
      </c>
      <c r="R89" s="7" t="str">
        <f t="shared" si="16"/>
        <v>ej tal</v>
      </c>
      <c r="S89" s="34"/>
      <c r="T89" s="1"/>
      <c r="U89" s="1"/>
      <c r="V89" s="1"/>
      <c r="W89" s="1"/>
      <c r="X89" s="34"/>
    </row>
    <row r="90" spans="1:26" x14ac:dyDescent="0.2">
      <c r="A90" s="33"/>
      <c r="B90" s="1"/>
      <c r="C90" s="13" t="s">
        <v>88</v>
      </c>
      <c r="D90" s="1">
        <f t="shared" si="17"/>
        <v>0</v>
      </c>
      <c r="E90" s="1">
        <f t="shared" si="17"/>
        <v>0</v>
      </c>
      <c r="F90" s="7">
        <f t="shared" si="17"/>
        <v>0</v>
      </c>
      <c r="G90" s="1"/>
      <c r="H90" s="1"/>
      <c r="I90" s="1"/>
      <c r="J90" s="1"/>
      <c r="K90" s="34"/>
      <c r="M90" s="33"/>
      <c r="N90" s="33"/>
      <c r="O90" s="13" t="s">
        <v>71</v>
      </c>
      <c r="P90" s="1" t="str">
        <f t="shared" si="16"/>
        <v>ej tal</v>
      </c>
      <c r="Q90" s="1" t="str">
        <f t="shared" si="16"/>
        <v>ej tal</v>
      </c>
      <c r="R90" s="7" t="str">
        <f t="shared" si="16"/>
        <v>ej tal</v>
      </c>
      <c r="S90" s="34"/>
      <c r="T90" s="1"/>
      <c r="U90" s="1"/>
      <c r="V90" s="1"/>
      <c r="W90" s="1"/>
      <c r="X90" s="34"/>
    </row>
    <row r="91" spans="1:26" x14ac:dyDescent="0.2">
      <c r="A91" s="33"/>
      <c r="B91" s="1"/>
      <c r="C91" s="13" t="s">
        <v>89</v>
      </c>
      <c r="D91" s="1">
        <f t="shared" si="17"/>
        <v>0</v>
      </c>
      <c r="E91" s="1">
        <f t="shared" si="17"/>
        <v>0</v>
      </c>
      <c r="F91" s="7">
        <f t="shared" si="17"/>
        <v>0</v>
      </c>
      <c r="G91" s="1"/>
      <c r="H91" s="1"/>
      <c r="I91" s="1"/>
      <c r="J91" s="1"/>
      <c r="K91" s="34"/>
      <c r="M91" s="33"/>
      <c r="N91" s="33"/>
      <c r="O91" s="13" t="s">
        <v>72</v>
      </c>
      <c r="P91" s="1" t="str">
        <f t="shared" si="16"/>
        <v>ej tal</v>
      </c>
      <c r="Q91" s="1" t="str">
        <f t="shared" si="16"/>
        <v>ej tal</v>
      </c>
      <c r="R91" s="7" t="str">
        <f t="shared" si="16"/>
        <v>ej tal</v>
      </c>
      <c r="S91" s="34"/>
      <c r="T91" s="1"/>
      <c r="U91" s="1"/>
      <c r="V91" s="1"/>
      <c r="W91" s="1"/>
      <c r="X91" s="34"/>
    </row>
    <row r="92" spans="1:26" x14ac:dyDescent="0.2">
      <c r="A92" s="33"/>
      <c r="B92" s="1"/>
      <c r="C92" s="13" t="s">
        <v>90</v>
      </c>
      <c r="D92" s="1">
        <f t="shared" si="17"/>
        <v>0</v>
      </c>
      <c r="E92" s="1">
        <f t="shared" si="17"/>
        <v>0</v>
      </c>
      <c r="F92" s="7">
        <f t="shared" si="17"/>
        <v>0</v>
      </c>
      <c r="G92" s="1"/>
      <c r="H92" s="1"/>
      <c r="I92" s="1"/>
      <c r="J92" s="1"/>
      <c r="K92" s="34"/>
      <c r="M92" s="33"/>
      <c r="N92" s="33"/>
      <c r="O92" s="13" t="s">
        <v>73</v>
      </c>
      <c r="P92" s="1" t="str">
        <f t="shared" ref="P92:R93" si="18">IF(ISNUMBER(P75),P75-$P$80,"ej tal")</f>
        <v>ej tal</v>
      </c>
      <c r="Q92" s="1" t="str">
        <f t="shared" si="18"/>
        <v>ej tal</v>
      </c>
      <c r="R92" s="7" t="str">
        <f t="shared" si="18"/>
        <v>ej tal</v>
      </c>
      <c r="S92" s="34"/>
      <c r="T92" s="1"/>
      <c r="U92" s="1"/>
      <c r="V92" s="1"/>
      <c r="W92" s="1"/>
      <c r="X92" s="34"/>
    </row>
    <row r="93" spans="1:26" x14ac:dyDescent="0.2">
      <c r="A93" s="33"/>
      <c r="B93" s="1"/>
      <c r="C93" s="13" t="s">
        <v>91</v>
      </c>
      <c r="D93" s="1">
        <f t="shared" ref="D93:F94" si="19">IF(AND(ISNUMBER(D16),D16&gt;=0),D46*D78,0)</f>
        <v>0</v>
      </c>
      <c r="E93" s="1">
        <f t="shared" si="19"/>
        <v>0</v>
      </c>
      <c r="F93" s="7">
        <f t="shared" si="19"/>
        <v>0</v>
      </c>
      <c r="G93" s="1"/>
      <c r="H93" s="1"/>
      <c r="I93" s="1"/>
      <c r="J93" s="1"/>
      <c r="K93" s="34"/>
      <c r="M93" s="33"/>
      <c r="N93" s="33"/>
      <c r="O93" s="27" t="s">
        <v>74</v>
      </c>
      <c r="P93" s="2" t="str">
        <f t="shared" si="18"/>
        <v>ej tal</v>
      </c>
      <c r="Q93" s="2" t="str">
        <f t="shared" si="18"/>
        <v>ej tal</v>
      </c>
      <c r="R93" s="9" t="str">
        <f t="shared" si="18"/>
        <v>ej tal</v>
      </c>
      <c r="S93" s="34"/>
      <c r="T93" s="1"/>
      <c r="U93" s="1"/>
      <c r="V93" s="1"/>
      <c r="W93" s="1"/>
      <c r="X93" s="34"/>
    </row>
    <row r="94" spans="1:26" x14ac:dyDescent="0.2">
      <c r="A94" s="33"/>
      <c r="B94" s="1"/>
      <c r="C94" s="13" t="s">
        <v>92</v>
      </c>
      <c r="D94" s="1">
        <f t="shared" si="19"/>
        <v>0</v>
      </c>
      <c r="E94" s="1">
        <f t="shared" si="19"/>
        <v>0</v>
      </c>
      <c r="F94" s="7">
        <f t="shared" si="19"/>
        <v>0</v>
      </c>
      <c r="G94" s="1"/>
      <c r="H94" s="1"/>
      <c r="I94" s="1"/>
      <c r="J94" s="1"/>
      <c r="K94" s="34"/>
      <c r="M94" s="33"/>
      <c r="N94" s="33"/>
      <c r="O94" s="14"/>
      <c r="P94" s="1"/>
      <c r="Q94" s="1"/>
      <c r="R94" s="1"/>
      <c r="S94" s="34"/>
      <c r="T94" s="1"/>
      <c r="U94" s="1"/>
      <c r="V94" s="1"/>
      <c r="W94" s="1"/>
      <c r="X94" s="34"/>
    </row>
    <row r="95" spans="1:26" ht="13.5" thickBot="1" x14ac:dyDescent="0.25">
      <c r="A95" s="33"/>
      <c r="B95" s="1"/>
      <c r="C95" s="13"/>
      <c r="D95" s="1"/>
      <c r="E95" s="1"/>
      <c r="F95" s="7"/>
      <c r="G95" s="1"/>
      <c r="H95" s="1"/>
      <c r="I95" s="1"/>
      <c r="J95" s="1"/>
      <c r="K95" s="34"/>
      <c r="M95" s="33"/>
      <c r="N95" s="35"/>
      <c r="O95" s="43"/>
      <c r="P95" s="36"/>
      <c r="Q95" s="36"/>
      <c r="R95" s="36"/>
      <c r="S95" s="37"/>
      <c r="T95" s="1"/>
      <c r="U95" s="1"/>
      <c r="V95" s="1"/>
      <c r="W95" s="1"/>
      <c r="X95" s="34"/>
    </row>
    <row r="96" spans="1:26" ht="14.25" thickBot="1" x14ac:dyDescent="0.3">
      <c r="A96" s="33"/>
      <c r="B96" s="1"/>
      <c r="C96" s="29" t="s">
        <v>25</v>
      </c>
      <c r="D96" s="2">
        <f>SUM(D85:F94)</f>
        <v>0</v>
      </c>
      <c r="E96" s="2"/>
      <c r="F96" s="9"/>
      <c r="G96" s="1"/>
      <c r="H96" s="1"/>
      <c r="I96" s="1"/>
      <c r="J96" s="1"/>
      <c r="K96" s="34"/>
      <c r="M96" s="33"/>
      <c r="N96" s="1"/>
      <c r="O96" s="14"/>
      <c r="P96" s="1"/>
      <c r="Q96" s="1"/>
      <c r="R96" s="1"/>
      <c r="S96" s="1"/>
      <c r="T96" s="1"/>
      <c r="U96" s="1"/>
      <c r="V96" s="1"/>
      <c r="W96" s="1"/>
      <c r="X96" s="34"/>
      <c r="Y96" s="1"/>
      <c r="Z96" s="1"/>
    </row>
    <row r="97" spans="1:26" x14ac:dyDescent="0.2">
      <c r="A97" s="33"/>
      <c r="B97" s="1"/>
      <c r="C97" s="1"/>
      <c r="D97" s="1"/>
      <c r="E97" s="1"/>
      <c r="F97" s="1"/>
      <c r="G97" s="1"/>
      <c r="H97" s="1"/>
      <c r="I97" s="1"/>
      <c r="J97" s="1"/>
      <c r="K97" s="34"/>
      <c r="M97" s="33"/>
      <c r="N97" s="30"/>
      <c r="O97" s="31"/>
      <c r="P97" s="31"/>
      <c r="Q97" s="31"/>
      <c r="R97" s="31"/>
      <c r="S97" s="32"/>
      <c r="T97" s="1"/>
      <c r="U97" s="1"/>
      <c r="V97" s="1"/>
      <c r="W97" s="1"/>
      <c r="X97" s="34"/>
      <c r="Y97" s="1"/>
      <c r="Z97" s="1"/>
    </row>
    <row r="98" spans="1:26" x14ac:dyDescent="0.2">
      <c r="A98" s="33"/>
      <c r="B98" s="1"/>
      <c r="C98" s="28" t="s">
        <v>33</v>
      </c>
      <c r="D98" s="5"/>
      <c r="E98" s="1"/>
      <c r="F98" s="1"/>
      <c r="G98" s="1"/>
      <c r="H98" s="1"/>
      <c r="I98" s="1"/>
      <c r="J98" s="1"/>
      <c r="K98" s="34"/>
      <c r="M98" s="33"/>
      <c r="N98" s="33"/>
      <c r="O98" s="28" t="s">
        <v>9</v>
      </c>
      <c r="P98" s="4"/>
      <c r="Q98" s="4"/>
      <c r="R98" s="5"/>
      <c r="S98" s="34"/>
      <c r="T98" s="1"/>
      <c r="U98" s="1"/>
      <c r="V98" s="1"/>
      <c r="W98" s="1"/>
      <c r="X98" s="34"/>
      <c r="Y98" s="1"/>
      <c r="Z98" s="1"/>
    </row>
    <row r="99" spans="1:26" x14ac:dyDescent="0.2">
      <c r="A99" s="33"/>
      <c r="B99" s="1"/>
      <c r="C99" s="6"/>
      <c r="D99" s="7"/>
      <c r="E99" s="1"/>
      <c r="F99" s="1"/>
      <c r="G99" s="1"/>
      <c r="H99" s="1"/>
      <c r="I99" s="1"/>
      <c r="J99" s="1"/>
      <c r="K99" s="34"/>
      <c r="M99" s="33"/>
      <c r="N99" s="33"/>
      <c r="O99" s="6" t="s">
        <v>36</v>
      </c>
      <c r="P99" s="1" t="str">
        <f>IF(AND(ISNUMBER(P54),P54&gt;=0),LN(P$53),"ejtal")</f>
        <v>ejtal</v>
      </c>
      <c r="Q99" s="1" t="str">
        <f t="shared" ref="P99:R108" si="20">IF(AND(ISNUMBER(Q54),Q54&gt;=0),LN(Q$53),"ejtal")</f>
        <v>ejtal</v>
      </c>
      <c r="R99" s="7" t="str">
        <f t="shared" si="20"/>
        <v>ejtal</v>
      </c>
      <c r="S99" s="34"/>
      <c r="T99" s="1"/>
      <c r="U99" s="1"/>
      <c r="V99" s="1"/>
      <c r="W99" s="1"/>
      <c r="X99" s="34"/>
      <c r="Y99" s="1"/>
      <c r="Z99" s="1"/>
    </row>
    <row r="100" spans="1:26" ht="13.5" x14ac:dyDescent="0.25">
      <c r="A100" s="33"/>
      <c r="B100" s="1"/>
      <c r="C100" s="40" t="s">
        <v>11</v>
      </c>
      <c r="D100" s="7" t="e">
        <f>D34</f>
        <v>#DIV/0!</v>
      </c>
      <c r="E100" s="1"/>
      <c r="F100" s="1"/>
      <c r="G100" s="1"/>
      <c r="H100" s="1"/>
      <c r="I100" s="1"/>
      <c r="J100" s="1"/>
      <c r="K100" s="34"/>
      <c r="M100" s="33"/>
      <c r="N100" s="33"/>
      <c r="O100" s="6" t="s">
        <v>37</v>
      </c>
      <c r="P100" s="1" t="str">
        <f>IF(AND(ISNUMBER(P55),P55&gt;=0),LN(P$53),"ejtal")</f>
        <v>ejtal</v>
      </c>
      <c r="Q100" s="1" t="str">
        <f t="shared" si="20"/>
        <v>ejtal</v>
      </c>
      <c r="R100" s="7" t="str">
        <f t="shared" si="20"/>
        <v>ejtal</v>
      </c>
      <c r="S100" s="34"/>
      <c r="T100" s="1"/>
      <c r="U100" s="1"/>
      <c r="V100" s="1"/>
      <c r="W100" s="1"/>
      <c r="X100" s="34"/>
      <c r="Y100" s="1"/>
      <c r="Z100" s="1"/>
    </row>
    <row r="101" spans="1:26" ht="13.5" x14ac:dyDescent="0.25">
      <c r="A101" s="33"/>
      <c r="B101" s="1"/>
      <c r="C101" s="40" t="s">
        <v>31</v>
      </c>
      <c r="D101" s="7" t="e">
        <f>D65</f>
        <v>#DIV/0!</v>
      </c>
      <c r="E101" s="1"/>
      <c r="F101" s="1"/>
      <c r="G101" s="1"/>
      <c r="H101" s="1"/>
      <c r="I101" s="1"/>
      <c r="J101" s="1"/>
      <c r="K101" s="34"/>
      <c r="M101" s="33"/>
      <c r="N101" s="33"/>
      <c r="O101" s="6" t="s">
        <v>38</v>
      </c>
      <c r="P101" s="1" t="str">
        <f t="shared" si="20"/>
        <v>ejtal</v>
      </c>
      <c r="Q101" s="1" t="str">
        <f t="shared" si="20"/>
        <v>ejtal</v>
      </c>
      <c r="R101" s="7" t="str">
        <f t="shared" si="20"/>
        <v>ejtal</v>
      </c>
      <c r="S101" s="34"/>
      <c r="T101" s="1"/>
      <c r="U101" s="1"/>
      <c r="V101" s="1"/>
      <c r="W101" s="1"/>
      <c r="X101" s="34"/>
      <c r="Y101" s="1"/>
      <c r="Z101" s="1"/>
    </row>
    <row r="102" spans="1:26" ht="13.5" x14ac:dyDescent="0.25">
      <c r="A102" s="33"/>
      <c r="B102" s="1"/>
      <c r="C102" s="29" t="s">
        <v>10</v>
      </c>
      <c r="D102" s="7" t="e">
        <f>D35</f>
        <v>#NUM!</v>
      </c>
      <c r="E102" s="1"/>
      <c r="F102" s="1"/>
      <c r="G102" s="1"/>
      <c r="H102" s="1"/>
      <c r="I102" s="1"/>
      <c r="J102" s="1"/>
      <c r="K102" s="34"/>
      <c r="M102" s="33"/>
      <c r="N102" s="33"/>
      <c r="O102" s="6" t="s">
        <v>39</v>
      </c>
      <c r="P102" s="1" t="str">
        <f t="shared" si="20"/>
        <v>ejtal</v>
      </c>
      <c r="Q102" s="1" t="str">
        <f t="shared" si="20"/>
        <v>ejtal</v>
      </c>
      <c r="R102" s="7" t="str">
        <f t="shared" si="20"/>
        <v>ejtal</v>
      </c>
      <c r="S102" s="34"/>
      <c r="T102" s="1"/>
      <c r="U102" s="1"/>
      <c r="V102" s="1"/>
      <c r="W102" s="1"/>
      <c r="X102" s="34"/>
    </row>
    <row r="103" spans="1:26" ht="13.5" x14ac:dyDescent="0.25">
      <c r="A103" s="33"/>
      <c r="B103" s="1"/>
      <c r="C103" s="29" t="s">
        <v>26</v>
      </c>
      <c r="D103" s="7" t="e">
        <f>D66</f>
        <v>#NUM!</v>
      </c>
      <c r="E103" s="1"/>
      <c r="F103" s="1"/>
      <c r="G103" s="1"/>
      <c r="H103" s="1"/>
      <c r="I103" s="1"/>
      <c r="J103" s="1"/>
      <c r="K103" s="34"/>
      <c r="M103" s="33"/>
      <c r="N103" s="33"/>
      <c r="O103" s="6" t="s">
        <v>75</v>
      </c>
      <c r="P103" s="1" t="str">
        <f t="shared" si="20"/>
        <v>ejtal</v>
      </c>
      <c r="Q103" s="1" t="str">
        <f t="shared" si="20"/>
        <v>ejtal</v>
      </c>
      <c r="R103" s="7" t="str">
        <f t="shared" si="20"/>
        <v>ejtal</v>
      </c>
      <c r="S103" s="34"/>
      <c r="T103" s="1"/>
      <c r="U103" s="1"/>
      <c r="V103" s="1"/>
      <c r="W103" s="1"/>
      <c r="X103" s="34"/>
    </row>
    <row r="104" spans="1:26" ht="13.5" x14ac:dyDescent="0.25">
      <c r="A104" s="33"/>
      <c r="B104" s="1"/>
      <c r="C104" s="29" t="s">
        <v>25</v>
      </c>
      <c r="D104" s="9">
        <f>D96</f>
        <v>0</v>
      </c>
      <c r="E104" s="1"/>
      <c r="F104" s="1"/>
      <c r="G104" s="1"/>
      <c r="H104" s="1"/>
      <c r="I104" s="1"/>
      <c r="J104" s="1"/>
      <c r="K104" s="34"/>
      <c r="M104" s="33"/>
      <c r="N104" s="33"/>
      <c r="O104" s="6" t="s">
        <v>76</v>
      </c>
      <c r="P104" s="1" t="str">
        <f t="shared" si="20"/>
        <v>ejtal</v>
      </c>
      <c r="Q104" s="1" t="str">
        <f t="shared" si="20"/>
        <v>ejtal</v>
      </c>
      <c r="R104" s="7" t="str">
        <f t="shared" si="20"/>
        <v>ejtal</v>
      </c>
      <c r="S104" s="34"/>
      <c r="T104" s="1"/>
      <c r="U104" s="1"/>
      <c r="V104" s="1"/>
      <c r="W104" s="1"/>
      <c r="X104" s="34"/>
    </row>
    <row r="105" spans="1:26" x14ac:dyDescent="0.2">
      <c r="A105" s="33"/>
      <c r="B105" s="1"/>
      <c r="C105" s="1"/>
      <c r="D105" s="1"/>
      <c r="E105" s="1"/>
      <c r="F105" s="1"/>
      <c r="G105" s="1"/>
      <c r="H105" s="1"/>
      <c r="I105" s="1"/>
      <c r="J105" s="1"/>
      <c r="K105" s="34"/>
      <c r="M105" s="33"/>
      <c r="N105" s="33"/>
      <c r="O105" s="6" t="s">
        <v>77</v>
      </c>
      <c r="P105" s="1" t="str">
        <f t="shared" si="20"/>
        <v>ejtal</v>
      </c>
      <c r="Q105" s="1" t="str">
        <f t="shared" si="20"/>
        <v>ejtal</v>
      </c>
      <c r="R105" s="7" t="str">
        <f t="shared" si="20"/>
        <v>ejtal</v>
      </c>
      <c r="S105" s="34"/>
      <c r="T105" s="1"/>
      <c r="U105" s="1"/>
      <c r="V105" s="1"/>
      <c r="W105" s="1"/>
      <c r="X105" s="34"/>
    </row>
    <row r="106" spans="1:26" x14ac:dyDescent="0.2">
      <c r="A106" s="33"/>
      <c r="B106" s="1"/>
      <c r="C106" s="1"/>
      <c r="D106" s="1"/>
      <c r="E106" s="1"/>
      <c r="F106" s="1"/>
      <c r="G106" s="1"/>
      <c r="H106" s="1"/>
      <c r="I106" s="1"/>
      <c r="J106" s="1"/>
      <c r="K106" s="34"/>
      <c r="M106" s="33"/>
      <c r="N106" s="33"/>
      <c r="O106" s="6" t="s">
        <v>78</v>
      </c>
      <c r="P106" s="1" t="str">
        <f t="shared" si="20"/>
        <v>ejtal</v>
      </c>
      <c r="Q106" s="1" t="str">
        <f t="shared" si="20"/>
        <v>ejtal</v>
      </c>
      <c r="R106" s="7" t="str">
        <f t="shared" si="20"/>
        <v>ejtal</v>
      </c>
      <c r="S106" s="34"/>
      <c r="T106" s="1"/>
      <c r="U106" s="1"/>
      <c r="V106" s="1"/>
      <c r="W106" s="1"/>
      <c r="X106" s="34"/>
    </row>
    <row r="107" spans="1:26" x14ac:dyDescent="0.2">
      <c r="A107" s="33"/>
      <c r="B107" s="1"/>
      <c r="C107" s="39" t="s">
        <v>93</v>
      </c>
      <c r="D107" s="4"/>
      <c r="E107" s="5"/>
      <c r="F107" s="1"/>
      <c r="G107" s="1"/>
      <c r="H107" s="1"/>
      <c r="I107" s="1"/>
      <c r="J107" s="1"/>
      <c r="K107" s="34"/>
      <c r="M107" s="33"/>
      <c r="N107" s="33"/>
      <c r="O107" s="6" t="s">
        <v>79</v>
      </c>
      <c r="P107" s="1" t="str">
        <f t="shared" si="20"/>
        <v>ejtal</v>
      </c>
      <c r="Q107" s="1" t="str">
        <f t="shared" si="20"/>
        <v>ejtal</v>
      </c>
      <c r="R107" s="7" t="str">
        <f t="shared" si="20"/>
        <v>ejtal</v>
      </c>
      <c r="S107" s="34"/>
      <c r="T107" s="1"/>
      <c r="U107" s="1"/>
      <c r="V107" s="1"/>
      <c r="W107" s="1"/>
      <c r="X107" s="34"/>
    </row>
    <row r="108" spans="1:26" x14ac:dyDescent="0.2">
      <c r="A108" s="33"/>
      <c r="B108" s="1"/>
      <c r="C108" s="6" t="s">
        <v>30</v>
      </c>
      <c r="D108" s="1" t="e">
        <f>(D103-D102)^2+4*D104^2</f>
        <v>#NUM!</v>
      </c>
      <c r="E108" s="7"/>
      <c r="F108" s="1"/>
      <c r="G108" s="1"/>
      <c r="H108" s="1"/>
      <c r="I108" s="1"/>
      <c r="J108" s="1"/>
      <c r="K108" s="34"/>
      <c r="M108" s="33"/>
      <c r="N108" s="33"/>
      <c r="O108" s="8" t="s">
        <v>80</v>
      </c>
      <c r="P108" s="2" t="str">
        <f t="shared" si="20"/>
        <v>ejtal</v>
      </c>
      <c r="Q108" s="2" t="str">
        <f t="shared" si="20"/>
        <v>ejtal</v>
      </c>
      <c r="R108" s="9" t="str">
        <f t="shared" si="20"/>
        <v>ejtal</v>
      </c>
      <c r="S108" s="34"/>
      <c r="T108" s="1"/>
      <c r="U108" s="1"/>
      <c r="V108" s="1"/>
      <c r="W108" s="1"/>
      <c r="X108" s="34"/>
    </row>
    <row r="109" spans="1:26" x14ac:dyDescent="0.2">
      <c r="A109" s="33"/>
      <c r="B109" s="1"/>
      <c r="C109" s="6" t="s">
        <v>35</v>
      </c>
      <c r="D109" s="1" t="e">
        <f>(D103-D102+SQRT(D108))/(D104*2)</f>
        <v>#NUM!</v>
      </c>
      <c r="E109" s="7"/>
      <c r="F109" s="1"/>
      <c r="G109" s="1"/>
      <c r="H109" s="1"/>
      <c r="I109" s="1"/>
      <c r="J109" s="1"/>
      <c r="K109" s="34"/>
      <c r="M109" s="33"/>
      <c r="N109" s="33"/>
      <c r="O109" s="1"/>
      <c r="P109" s="1"/>
      <c r="Q109" s="1"/>
      <c r="R109" s="1"/>
      <c r="S109" s="34"/>
      <c r="T109" s="1"/>
      <c r="U109" s="1"/>
      <c r="V109" s="1"/>
      <c r="W109" s="1"/>
      <c r="X109" s="34"/>
    </row>
    <row r="110" spans="1:26" x14ac:dyDescent="0.2">
      <c r="A110" s="33"/>
      <c r="B110" s="1"/>
      <c r="C110" s="6" t="s">
        <v>32</v>
      </c>
      <c r="D110" s="1" t="e">
        <f>D101-D109*D100</f>
        <v>#DIV/0!</v>
      </c>
      <c r="E110" s="7"/>
      <c r="F110" s="1"/>
      <c r="G110" s="1"/>
      <c r="H110" s="1"/>
      <c r="I110" s="1"/>
      <c r="J110" s="1"/>
      <c r="K110" s="34"/>
      <c r="M110" s="33"/>
      <c r="N110" s="33"/>
      <c r="O110" s="39" t="s">
        <v>28</v>
      </c>
      <c r="P110" s="5"/>
      <c r="Q110" s="1"/>
      <c r="R110" s="1"/>
      <c r="S110" s="34"/>
      <c r="T110" s="1"/>
      <c r="U110" s="1"/>
      <c r="V110" s="1"/>
      <c r="W110" s="1"/>
      <c r="X110" s="34"/>
    </row>
    <row r="111" spans="1:26" ht="13.5" x14ac:dyDescent="0.25">
      <c r="A111" s="33"/>
      <c r="B111" s="1"/>
      <c r="C111" s="6" t="s">
        <v>45</v>
      </c>
      <c r="D111" s="1">
        <f>COUNT(D21:F30)</f>
        <v>0</v>
      </c>
      <c r="E111" s="7"/>
      <c r="F111" s="1"/>
      <c r="G111" s="1"/>
      <c r="H111" s="1"/>
      <c r="I111" s="1"/>
      <c r="J111" s="1"/>
      <c r="K111" s="34"/>
      <c r="M111" s="33"/>
      <c r="N111" s="33"/>
      <c r="O111" s="40" t="s">
        <v>31</v>
      </c>
      <c r="P111" s="7" t="e">
        <f>AVERAGE(P99:R108)</f>
        <v>#DIV/0!</v>
      </c>
      <c r="Q111" s="1"/>
      <c r="R111" s="1"/>
      <c r="S111" s="34"/>
      <c r="T111" s="1"/>
      <c r="U111" s="1"/>
      <c r="V111" s="1"/>
      <c r="W111" s="1"/>
      <c r="X111" s="34"/>
    </row>
    <row r="112" spans="1:26" ht="13.5" x14ac:dyDescent="0.25">
      <c r="A112" s="33"/>
      <c r="B112" s="1"/>
      <c r="C112" s="6" t="s">
        <v>46</v>
      </c>
      <c r="D112" s="1" t="e">
        <f>(D103-D109*D104)/(D111-2)</f>
        <v>#NUM!</v>
      </c>
      <c r="E112" s="7"/>
      <c r="F112" s="1"/>
      <c r="G112" s="1"/>
      <c r="H112" s="1"/>
      <c r="I112" s="1"/>
      <c r="J112" s="1"/>
      <c r="K112" s="34"/>
      <c r="M112" s="33"/>
      <c r="N112" s="33"/>
      <c r="O112" s="29" t="s">
        <v>26</v>
      </c>
      <c r="P112" s="9" t="e">
        <f>DEVSQ(P99:R108)</f>
        <v>#NUM!</v>
      </c>
      <c r="Q112" s="1"/>
      <c r="R112" s="1"/>
      <c r="S112" s="34"/>
      <c r="T112" s="1"/>
      <c r="U112" s="1"/>
      <c r="V112" s="1"/>
      <c r="W112" s="1"/>
      <c r="X112" s="34"/>
    </row>
    <row r="113" spans="1:25" x14ac:dyDescent="0.2">
      <c r="A113" s="33"/>
      <c r="B113" s="1"/>
      <c r="C113" s="6" t="s">
        <v>34</v>
      </c>
      <c r="D113" s="1" t="e">
        <f>((1+D109^2)*D104+(D111*D109*D112))*D109*D112/D104^2</f>
        <v>#NUM!</v>
      </c>
      <c r="E113" s="7"/>
      <c r="F113" s="1"/>
      <c r="G113" s="1"/>
      <c r="H113" s="1"/>
      <c r="I113" s="1"/>
      <c r="J113" s="1"/>
      <c r="K113" s="34"/>
      <c r="M113" s="33"/>
      <c r="N113" s="33"/>
      <c r="O113" s="14"/>
      <c r="P113" s="1"/>
      <c r="Q113" s="1"/>
      <c r="R113" s="1"/>
      <c r="S113" s="34"/>
      <c r="T113" s="1"/>
      <c r="U113" s="1"/>
      <c r="V113" s="1"/>
      <c r="W113" s="1"/>
      <c r="X113" s="34"/>
    </row>
    <row r="114" spans="1:25" x14ac:dyDescent="0.2">
      <c r="A114" s="33"/>
      <c r="B114" s="1"/>
      <c r="C114" s="6" t="s">
        <v>47</v>
      </c>
      <c r="D114" s="1" t="e">
        <f>SQRT(D113)</f>
        <v>#NUM!</v>
      </c>
      <c r="E114" s="7"/>
      <c r="F114" s="1"/>
      <c r="G114" s="1"/>
      <c r="H114" s="1"/>
      <c r="I114" s="1"/>
      <c r="J114" s="1"/>
      <c r="K114" s="34"/>
      <c r="M114" s="33"/>
      <c r="N114" s="33"/>
      <c r="O114" s="1"/>
      <c r="P114" s="1"/>
      <c r="Q114" s="1"/>
      <c r="R114" s="1"/>
      <c r="S114" s="34"/>
      <c r="T114" s="1"/>
      <c r="U114" s="1"/>
      <c r="V114" s="1"/>
      <c r="W114" s="1"/>
      <c r="X114" s="34"/>
    </row>
    <row r="115" spans="1:25" x14ac:dyDescent="0.2">
      <c r="A115" s="33"/>
      <c r="B115" s="1"/>
      <c r="C115" s="6" t="s">
        <v>48</v>
      </c>
      <c r="D115" s="1">
        <f>D111-2</f>
        <v>-2</v>
      </c>
      <c r="E115" s="7"/>
      <c r="F115" s="1"/>
      <c r="G115" s="1"/>
      <c r="H115" s="1"/>
      <c r="I115" s="1"/>
      <c r="J115" s="1"/>
      <c r="K115" s="34"/>
      <c r="M115" s="33"/>
      <c r="N115" s="33"/>
      <c r="O115" s="28" t="s">
        <v>20</v>
      </c>
      <c r="P115" s="4"/>
      <c r="Q115" s="4"/>
      <c r="R115" s="5"/>
      <c r="S115" s="34"/>
      <c r="T115" s="1"/>
      <c r="U115" s="1"/>
      <c r="V115" s="1"/>
      <c r="W115" s="1"/>
      <c r="X115" s="34"/>
    </row>
    <row r="116" spans="1:25" x14ac:dyDescent="0.2">
      <c r="A116" s="33"/>
      <c r="B116" s="1"/>
      <c r="C116" s="6" t="s">
        <v>50</v>
      </c>
      <c r="D116" s="47">
        <v>95</v>
      </c>
      <c r="E116" s="7" t="s">
        <v>51</v>
      </c>
      <c r="F116" s="1"/>
      <c r="G116" s="1"/>
      <c r="H116" s="1"/>
      <c r="I116" s="1"/>
      <c r="J116" s="1"/>
      <c r="K116" s="34"/>
      <c r="M116" s="33"/>
      <c r="N116" s="33"/>
      <c r="O116" s="13" t="s">
        <v>24</v>
      </c>
      <c r="P116" s="1" t="str">
        <f>IF(ISNUMBER(P99),P99-$P$111,"ej tal")</f>
        <v>ej tal</v>
      </c>
      <c r="Q116" s="1" t="str">
        <f>IF(ISNUMBER(Q99),Q99-$P$111,"ej tal")</f>
        <v>ej tal</v>
      </c>
      <c r="R116" s="7" t="str">
        <f>IF(ISNUMBER(R99),R99-$P$111,"ej tal")</f>
        <v>ej tal</v>
      </c>
      <c r="S116" s="34"/>
      <c r="T116" s="1"/>
      <c r="U116" s="1"/>
      <c r="V116" s="1"/>
      <c r="W116" s="1"/>
      <c r="X116" s="34"/>
      <c r="Y116" s="1"/>
    </row>
    <row r="117" spans="1:25" x14ac:dyDescent="0.2">
      <c r="A117" s="33"/>
      <c r="B117" s="1"/>
      <c r="C117" s="6" t="s">
        <v>49</v>
      </c>
      <c r="D117" s="1" t="e">
        <f>TINV(1-D116/100,D115)</f>
        <v>#NUM!</v>
      </c>
      <c r="E117" s="7"/>
      <c r="F117" s="1"/>
      <c r="G117" s="1"/>
      <c r="H117" s="1"/>
      <c r="I117" s="1"/>
      <c r="J117" s="1"/>
      <c r="K117" s="34"/>
      <c r="M117" s="33"/>
      <c r="N117" s="33"/>
      <c r="O117" s="13" t="s">
        <v>21</v>
      </c>
      <c r="P117" s="1" t="str">
        <f>IF(ISNUMBER(P100),P100-$P$111,"ej tal")</f>
        <v>ej tal</v>
      </c>
      <c r="Q117" s="1" t="str">
        <f t="shared" ref="P117:R125" si="21">IF(ISNUMBER(Q100),Q100-$P$111,"ej tal")</f>
        <v>ej tal</v>
      </c>
      <c r="R117" s="7" t="str">
        <f t="shared" si="21"/>
        <v>ej tal</v>
      </c>
      <c r="S117" s="34"/>
      <c r="T117" s="1"/>
      <c r="U117" s="1"/>
      <c r="V117" s="1"/>
      <c r="W117" s="1"/>
      <c r="X117" s="34"/>
    </row>
    <row r="118" spans="1:25" x14ac:dyDescent="0.2">
      <c r="A118" s="33"/>
      <c r="B118" s="1"/>
      <c r="C118" s="8" t="s">
        <v>52</v>
      </c>
      <c r="D118" s="2" t="e">
        <f>3*SQRT(D112)</f>
        <v>#NUM!</v>
      </c>
      <c r="E118" s="9"/>
      <c r="F118" s="1"/>
      <c r="G118" s="1"/>
      <c r="H118" s="1"/>
      <c r="I118" s="1"/>
      <c r="J118" s="1"/>
      <c r="K118" s="34"/>
      <c r="M118" s="33"/>
      <c r="N118" s="33"/>
      <c r="O118" s="13" t="s">
        <v>22</v>
      </c>
      <c r="P118" s="1" t="str">
        <f>IF(ISNUMBER(P101),P101-$P$111,"ej tal")</f>
        <v>ej tal</v>
      </c>
      <c r="Q118" s="1" t="str">
        <f t="shared" si="21"/>
        <v>ej tal</v>
      </c>
      <c r="R118" s="7" t="str">
        <f t="shared" si="21"/>
        <v>ej tal</v>
      </c>
      <c r="S118" s="34"/>
      <c r="T118" s="1"/>
      <c r="U118" s="1"/>
      <c r="V118" s="1"/>
      <c r="W118" s="1"/>
      <c r="X118" s="34"/>
    </row>
    <row r="119" spans="1:25" x14ac:dyDescent="0.2">
      <c r="A119" s="33"/>
      <c r="B119" s="1"/>
      <c r="C119" s="1"/>
      <c r="D119" s="1"/>
      <c r="E119" s="1"/>
      <c r="F119" s="1"/>
      <c r="G119" s="1"/>
      <c r="H119" s="1"/>
      <c r="I119" s="1"/>
      <c r="J119" s="1"/>
      <c r="K119" s="34"/>
      <c r="M119" s="33"/>
      <c r="N119" s="33"/>
      <c r="O119" s="13" t="s">
        <v>23</v>
      </c>
      <c r="P119" s="1" t="str">
        <f t="shared" si="21"/>
        <v>ej tal</v>
      </c>
      <c r="Q119" s="1" t="str">
        <f t="shared" si="21"/>
        <v>ej tal</v>
      </c>
      <c r="R119" s="7" t="str">
        <f t="shared" si="21"/>
        <v>ej tal</v>
      </c>
      <c r="S119" s="34"/>
      <c r="T119" s="1"/>
      <c r="U119" s="1"/>
      <c r="V119" s="1"/>
      <c r="W119" s="1"/>
      <c r="X119" s="34"/>
    </row>
    <row r="120" spans="1:25" x14ac:dyDescent="0.2">
      <c r="A120" s="33"/>
      <c r="B120" s="1"/>
      <c r="C120" s="1"/>
      <c r="D120" s="1"/>
      <c r="E120" s="1"/>
      <c r="F120" s="1"/>
      <c r="G120" s="1"/>
      <c r="H120" s="1"/>
      <c r="I120" s="1"/>
      <c r="J120" s="1"/>
      <c r="K120" s="34"/>
      <c r="M120" s="33"/>
      <c r="N120" s="33"/>
      <c r="O120" s="13" t="s">
        <v>81</v>
      </c>
      <c r="P120" s="1" t="str">
        <f t="shared" si="21"/>
        <v>ej tal</v>
      </c>
      <c r="Q120" s="1" t="str">
        <f t="shared" si="21"/>
        <v>ej tal</v>
      </c>
      <c r="R120" s="7" t="str">
        <f t="shared" si="21"/>
        <v>ej tal</v>
      </c>
      <c r="S120" s="34"/>
      <c r="T120" s="1"/>
      <c r="U120" s="1"/>
      <c r="V120" s="1"/>
      <c r="W120" s="1"/>
      <c r="X120" s="34"/>
    </row>
    <row r="121" spans="1:25" x14ac:dyDescent="0.2">
      <c r="A121" s="33"/>
      <c r="B121" s="1"/>
      <c r="C121" s="1"/>
      <c r="D121" s="1"/>
      <c r="E121" s="1"/>
      <c r="F121" s="1"/>
      <c r="G121" s="1"/>
      <c r="H121" s="1"/>
      <c r="I121" s="1"/>
      <c r="J121" s="1"/>
      <c r="K121" s="34"/>
      <c r="M121" s="33"/>
      <c r="N121" s="33"/>
      <c r="O121" s="13" t="s">
        <v>82</v>
      </c>
      <c r="P121" s="1" t="str">
        <f t="shared" si="21"/>
        <v>ej tal</v>
      </c>
      <c r="Q121" s="1" t="str">
        <f t="shared" si="21"/>
        <v>ej tal</v>
      </c>
      <c r="R121" s="7" t="str">
        <f t="shared" si="21"/>
        <v>ej tal</v>
      </c>
      <c r="S121" s="34"/>
      <c r="T121" s="1"/>
      <c r="U121" s="1"/>
      <c r="V121" s="1"/>
      <c r="W121" s="1"/>
      <c r="X121" s="34"/>
    </row>
    <row r="122" spans="1:25" x14ac:dyDescent="0.2">
      <c r="A122" s="33"/>
      <c r="B122" s="1"/>
      <c r="C122" s="44" t="s">
        <v>99</v>
      </c>
      <c r="D122" s="4"/>
      <c r="E122" s="4"/>
      <c r="F122" s="5"/>
      <c r="G122" s="1"/>
      <c r="H122" s="1"/>
      <c r="I122" s="1"/>
      <c r="J122" s="1"/>
      <c r="K122" s="34"/>
      <c r="M122" s="33"/>
      <c r="N122" s="33"/>
      <c r="O122" s="13" t="s">
        <v>83</v>
      </c>
      <c r="P122" s="1" t="str">
        <f t="shared" si="21"/>
        <v>ej tal</v>
      </c>
      <c r="Q122" s="1" t="str">
        <f t="shared" si="21"/>
        <v>ej tal</v>
      </c>
      <c r="R122" s="7" t="str">
        <f t="shared" si="21"/>
        <v>ej tal</v>
      </c>
      <c r="S122" s="34"/>
      <c r="T122" s="1"/>
      <c r="U122" s="1"/>
      <c r="V122" s="1"/>
      <c r="W122" s="1"/>
      <c r="X122" s="34"/>
    </row>
    <row r="123" spans="1:25" x14ac:dyDescent="0.2">
      <c r="A123" s="33"/>
      <c r="B123" s="1"/>
      <c r="C123" s="6"/>
      <c r="D123" s="1"/>
      <c r="E123" s="1"/>
      <c r="F123" s="7"/>
      <c r="G123" s="1"/>
      <c r="H123" s="1"/>
      <c r="I123" s="1"/>
      <c r="J123" s="1"/>
      <c r="K123" s="34"/>
      <c r="M123" s="33"/>
      <c r="N123" s="33"/>
      <c r="O123" s="13" t="s">
        <v>84</v>
      </c>
      <c r="P123" s="1" t="str">
        <f t="shared" si="21"/>
        <v>ej tal</v>
      </c>
      <c r="Q123" s="1" t="str">
        <f t="shared" si="21"/>
        <v>ej tal</v>
      </c>
      <c r="R123" s="7" t="str">
        <f t="shared" si="21"/>
        <v>ej tal</v>
      </c>
      <c r="S123" s="34"/>
      <c r="T123" s="1"/>
      <c r="U123" s="1"/>
      <c r="V123" s="1"/>
      <c r="W123" s="1"/>
      <c r="X123" s="34"/>
    </row>
    <row r="124" spans="1:25" x14ac:dyDescent="0.2">
      <c r="A124" s="33"/>
      <c r="B124" s="1"/>
      <c r="C124" s="6" t="s">
        <v>94</v>
      </c>
      <c r="D124" s="1">
        <f>D7</f>
        <v>1</v>
      </c>
      <c r="E124" s="1">
        <f>E7</f>
        <v>2.35</v>
      </c>
      <c r="F124" s="7">
        <f>F7</f>
        <v>3.57</v>
      </c>
      <c r="G124" s="1"/>
      <c r="H124" s="1"/>
      <c r="I124" s="1"/>
      <c r="J124" s="1"/>
      <c r="K124" s="34"/>
      <c r="M124" s="33"/>
      <c r="N124" s="33"/>
      <c r="O124" s="13" t="s">
        <v>85</v>
      </c>
      <c r="P124" s="1" t="str">
        <f t="shared" si="21"/>
        <v>ej tal</v>
      </c>
      <c r="Q124" s="1" t="str">
        <f t="shared" si="21"/>
        <v>ej tal</v>
      </c>
      <c r="R124" s="7" t="str">
        <f t="shared" si="21"/>
        <v>ej tal</v>
      </c>
      <c r="S124" s="34"/>
      <c r="T124" s="1"/>
      <c r="U124" s="1"/>
      <c r="V124" s="1"/>
      <c r="W124" s="1"/>
      <c r="X124" s="34"/>
    </row>
    <row r="125" spans="1:25" x14ac:dyDescent="0.2">
      <c r="A125" s="33"/>
      <c r="B125" s="1"/>
      <c r="C125" s="6" t="s">
        <v>95</v>
      </c>
      <c r="D125" s="1">
        <f>LN(D124)</f>
        <v>0</v>
      </c>
      <c r="E125" s="1">
        <f>LN(E124)</f>
        <v>0.85441532815606758</v>
      </c>
      <c r="F125" s="7">
        <f>LN(F124)</f>
        <v>1.2725655957915476</v>
      </c>
      <c r="G125" s="1"/>
      <c r="H125" s="1"/>
      <c r="I125" s="1"/>
      <c r="J125" s="1"/>
      <c r="K125" s="34"/>
      <c r="M125" s="33"/>
      <c r="N125" s="33"/>
      <c r="O125" s="27" t="s">
        <v>86</v>
      </c>
      <c r="P125" s="2" t="str">
        <f t="shared" si="21"/>
        <v>ej tal</v>
      </c>
      <c r="Q125" s="2" t="str">
        <f t="shared" si="21"/>
        <v>ej tal</v>
      </c>
      <c r="R125" s="9" t="str">
        <f t="shared" si="21"/>
        <v>ej tal</v>
      </c>
      <c r="S125" s="34"/>
      <c r="T125" s="1"/>
      <c r="U125" s="1"/>
      <c r="V125" s="1"/>
      <c r="W125" s="1"/>
      <c r="X125" s="34"/>
    </row>
    <row r="126" spans="1:25" x14ac:dyDescent="0.2">
      <c r="A126" s="33"/>
      <c r="B126" s="1"/>
      <c r="C126" s="6" t="s">
        <v>96</v>
      </c>
      <c r="D126" s="1" t="e">
        <f>(D125-D110)/D109</f>
        <v>#DIV/0!</v>
      </c>
      <c r="E126" s="1" t="e">
        <f>(E125-D110)/D109</f>
        <v>#DIV/0!</v>
      </c>
      <c r="F126" s="1" t="e">
        <f>(F125-D110)/D109</f>
        <v>#DIV/0!</v>
      </c>
      <c r="G126" s="1"/>
      <c r="H126" s="1"/>
      <c r="I126" s="1"/>
      <c r="J126" s="1"/>
      <c r="K126" s="34"/>
      <c r="M126" s="33"/>
      <c r="N126" s="33"/>
      <c r="O126" s="1"/>
      <c r="P126" s="1"/>
      <c r="Q126" s="1"/>
      <c r="R126" s="1"/>
      <c r="S126" s="34"/>
      <c r="T126" s="1"/>
      <c r="U126" s="1"/>
      <c r="V126" s="1"/>
      <c r="W126" s="1"/>
      <c r="X126" s="34"/>
    </row>
    <row r="127" spans="1:25" ht="13.5" thickBot="1" x14ac:dyDescent="0.25">
      <c r="A127" s="33"/>
      <c r="B127" s="1"/>
      <c r="C127" s="6" t="s">
        <v>97</v>
      </c>
      <c r="D127" s="1" t="e">
        <f>D126+D118</f>
        <v>#DIV/0!</v>
      </c>
      <c r="E127" s="1" t="e">
        <f>E126+D118</f>
        <v>#DIV/0!</v>
      </c>
      <c r="F127" s="7" t="e">
        <f>F126+D118</f>
        <v>#DIV/0!</v>
      </c>
      <c r="G127" s="1"/>
      <c r="H127" s="1"/>
      <c r="I127" s="1"/>
      <c r="J127" s="1"/>
      <c r="K127" s="34"/>
      <c r="M127" s="33"/>
      <c r="N127" s="35"/>
      <c r="O127" s="36"/>
      <c r="P127" s="36"/>
      <c r="Q127" s="36"/>
      <c r="R127" s="36"/>
      <c r="S127" s="37"/>
      <c r="T127" s="1"/>
      <c r="U127" s="1"/>
      <c r="V127" s="1"/>
      <c r="W127" s="1"/>
      <c r="X127" s="34"/>
    </row>
    <row r="128" spans="1:25" x14ac:dyDescent="0.2">
      <c r="A128" s="33"/>
      <c r="B128" s="1"/>
      <c r="C128" s="6" t="s">
        <v>98</v>
      </c>
      <c r="D128" s="1" t="e">
        <f>D126-D118</f>
        <v>#DIV/0!</v>
      </c>
      <c r="E128" s="1" t="e">
        <f>E126-D118</f>
        <v>#DIV/0!</v>
      </c>
      <c r="F128" s="7" t="e">
        <f>F126-D118</f>
        <v>#DIV/0!</v>
      </c>
      <c r="G128" s="1"/>
      <c r="H128" s="1"/>
      <c r="I128" s="1"/>
      <c r="J128" s="1"/>
      <c r="K128" s="34"/>
      <c r="M128" s="3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34"/>
    </row>
    <row r="129" spans="1:24" x14ac:dyDescent="0.2">
      <c r="A129" s="33"/>
      <c r="B129" s="1"/>
      <c r="C129" s="6" t="s">
        <v>103</v>
      </c>
      <c r="D129" s="1" t="e">
        <f t="shared" ref="D129:F130" si="22">EXP(D127)</f>
        <v>#DIV/0!</v>
      </c>
      <c r="E129" s="1" t="e">
        <f t="shared" si="22"/>
        <v>#DIV/0!</v>
      </c>
      <c r="F129" s="7" t="e">
        <f t="shared" si="22"/>
        <v>#DIV/0!</v>
      </c>
      <c r="G129" s="1"/>
      <c r="H129" s="1"/>
      <c r="I129" s="1"/>
      <c r="J129" s="1"/>
      <c r="K129" s="34"/>
      <c r="M129" s="3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34"/>
    </row>
    <row r="130" spans="1:24" x14ac:dyDescent="0.2">
      <c r="A130" s="33"/>
      <c r="B130" s="1"/>
      <c r="C130" s="8" t="s">
        <v>102</v>
      </c>
      <c r="D130" s="2" t="e">
        <f t="shared" si="22"/>
        <v>#DIV/0!</v>
      </c>
      <c r="E130" s="2" t="e">
        <f t="shared" si="22"/>
        <v>#DIV/0!</v>
      </c>
      <c r="F130" s="9" t="e">
        <f t="shared" si="22"/>
        <v>#DIV/0!</v>
      </c>
      <c r="G130" s="1"/>
      <c r="H130" s="1"/>
      <c r="I130" s="1"/>
      <c r="J130" s="1"/>
      <c r="K130" s="34"/>
      <c r="M130" s="33"/>
      <c r="N130" s="1"/>
      <c r="O130" s="28" t="s">
        <v>42</v>
      </c>
      <c r="P130" s="4"/>
      <c r="Q130" s="4"/>
      <c r="R130" s="5"/>
      <c r="S130" s="1"/>
      <c r="T130" s="1"/>
      <c r="U130" s="1"/>
      <c r="V130" s="1"/>
      <c r="W130" s="1"/>
      <c r="X130" s="34"/>
    </row>
    <row r="131" spans="1:24" x14ac:dyDescent="0.2">
      <c r="A131" s="33"/>
      <c r="B131" s="1"/>
      <c r="C131" s="1"/>
      <c r="D131" s="1"/>
      <c r="E131" s="1"/>
      <c r="F131" s="1"/>
      <c r="G131" s="1"/>
      <c r="H131" s="1"/>
      <c r="I131" s="1"/>
      <c r="J131" s="1"/>
      <c r="K131" s="34"/>
      <c r="M131" s="33"/>
      <c r="N131" s="1"/>
      <c r="O131" s="13" t="s">
        <v>40</v>
      </c>
      <c r="P131" s="1">
        <f>IF(AND(ISNUMBER(P54),P54&gt;=0),P84*P116,0)</f>
        <v>0</v>
      </c>
      <c r="Q131" s="1">
        <f t="shared" ref="P131:R140" si="23">IF(AND(ISNUMBER(Q54),Q54&gt;=0),Q84*Q116,0)</f>
        <v>0</v>
      </c>
      <c r="R131" s="7">
        <f t="shared" si="23"/>
        <v>0</v>
      </c>
      <c r="S131" s="1"/>
      <c r="T131" s="1"/>
      <c r="U131" s="1"/>
      <c r="V131" s="1"/>
      <c r="W131" s="1"/>
      <c r="X131" s="34"/>
    </row>
    <row r="132" spans="1:24" x14ac:dyDescent="0.2">
      <c r="A132" s="33"/>
      <c r="B132" s="1"/>
      <c r="C132" s="1"/>
      <c r="D132" s="1"/>
      <c r="E132" s="1"/>
      <c r="F132" s="1"/>
      <c r="G132" s="1"/>
      <c r="H132" s="1"/>
      <c r="I132" s="1"/>
      <c r="J132" s="1"/>
      <c r="K132" s="34"/>
      <c r="M132" s="33"/>
      <c r="N132" s="1"/>
      <c r="O132" s="13" t="s">
        <v>41</v>
      </c>
      <c r="P132" s="1">
        <f t="shared" si="23"/>
        <v>0</v>
      </c>
      <c r="Q132" s="1">
        <f t="shared" si="23"/>
        <v>0</v>
      </c>
      <c r="R132" s="7">
        <f t="shared" si="23"/>
        <v>0</v>
      </c>
      <c r="S132" s="1"/>
      <c r="T132" s="1"/>
      <c r="U132" s="1"/>
      <c r="V132" s="1"/>
      <c r="W132" s="1"/>
      <c r="X132" s="34"/>
    </row>
    <row r="133" spans="1:24" x14ac:dyDescent="0.2">
      <c r="A133" s="33"/>
      <c r="B133" s="1"/>
      <c r="C133" s="28" t="s">
        <v>53</v>
      </c>
      <c r="D133" s="4"/>
      <c r="E133" s="5"/>
      <c r="F133" s="1"/>
      <c r="G133" s="1"/>
      <c r="H133" s="1"/>
      <c r="I133" s="1"/>
      <c r="J133" s="1"/>
      <c r="K133" s="34"/>
      <c r="M133" s="33"/>
      <c r="N133" s="1"/>
      <c r="O133" s="13" t="s">
        <v>43</v>
      </c>
      <c r="P133" s="1">
        <f t="shared" si="23"/>
        <v>0</v>
      </c>
      <c r="Q133" s="1">
        <f t="shared" si="23"/>
        <v>0</v>
      </c>
      <c r="R133" s="7">
        <f t="shared" si="23"/>
        <v>0</v>
      </c>
      <c r="S133" s="1"/>
      <c r="T133" s="1"/>
      <c r="U133" s="1"/>
      <c r="V133" s="1"/>
      <c r="W133" s="1"/>
      <c r="X133" s="34"/>
    </row>
    <row r="134" spans="1:24" x14ac:dyDescent="0.2">
      <c r="A134" s="33"/>
      <c r="B134" s="1"/>
      <c r="C134" s="49" t="s">
        <v>100</v>
      </c>
      <c r="D134" s="1"/>
      <c r="E134" s="7"/>
      <c r="F134" s="1"/>
      <c r="G134" s="1"/>
      <c r="H134" s="1"/>
      <c r="I134" s="1"/>
      <c r="J134" s="1"/>
      <c r="K134" s="34"/>
      <c r="M134" s="33"/>
      <c r="N134" s="1"/>
      <c r="O134" s="13" t="s">
        <v>44</v>
      </c>
      <c r="P134" s="1">
        <f t="shared" si="23"/>
        <v>0</v>
      </c>
      <c r="Q134" s="1">
        <f t="shared" si="23"/>
        <v>0</v>
      </c>
      <c r="R134" s="7">
        <f t="shared" si="23"/>
        <v>0</v>
      </c>
      <c r="S134" s="1"/>
      <c r="T134" s="1"/>
      <c r="U134" s="1"/>
      <c r="V134" s="1"/>
      <c r="W134" s="1"/>
      <c r="X134" s="34"/>
    </row>
    <row r="135" spans="1:24" x14ac:dyDescent="0.2">
      <c r="A135" s="33"/>
      <c r="B135" s="1"/>
      <c r="C135" s="6" t="s">
        <v>94</v>
      </c>
      <c r="D135" s="1">
        <v>1</v>
      </c>
      <c r="E135" s="7">
        <v>3</v>
      </c>
      <c r="F135" s="1"/>
      <c r="G135" s="1"/>
      <c r="H135" s="1"/>
      <c r="I135" s="1"/>
      <c r="J135" s="1"/>
      <c r="K135" s="34"/>
      <c r="M135" s="33"/>
      <c r="N135" s="1"/>
      <c r="O135" s="13" t="s">
        <v>87</v>
      </c>
      <c r="P135" s="1">
        <f t="shared" si="23"/>
        <v>0</v>
      </c>
      <c r="Q135" s="1">
        <f t="shared" si="23"/>
        <v>0</v>
      </c>
      <c r="R135" s="7">
        <f t="shared" si="23"/>
        <v>0</v>
      </c>
      <c r="S135" s="1"/>
      <c r="T135" s="1"/>
      <c r="U135" s="1"/>
      <c r="V135" s="1"/>
      <c r="W135" s="1"/>
      <c r="X135" s="34"/>
    </row>
    <row r="136" spans="1:24" ht="13.5" x14ac:dyDescent="0.25">
      <c r="A136" s="33"/>
      <c r="B136" s="1"/>
      <c r="C136" s="6" t="s">
        <v>95</v>
      </c>
      <c r="D136" s="50">
        <f>LN(D135)</f>
        <v>0</v>
      </c>
      <c r="E136" s="51">
        <f>LN(E135)</f>
        <v>1.0986122886681098</v>
      </c>
      <c r="F136" s="1"/>
      <c r="G136" s="1"/>
      <c r="H136" s="1"/>
      <c r="I136" s="1"/>
      <c r="J136" s="1"/>
      <c r="K136" s="34"/>
      <c r="M136" s="33"/>
      <c r="N136" s="1"/>
      <c r="O136" s="13" t="s">
        <v>88</v>
      </c>
      <c r="P136" s="1">
        <f t="shared" si="23"/>
        <v>0</v>
      </c>
      <c r="Q136" s="1">
        <f t="shared" si="23"/>
        <v>0</v>
      </c>
      <c r="R136" s="7">
        <f t="shared" si="23"/>
        <v>0</v>
      </c>
      <c r="S136" s="1"/>
      <c r="T136" s="1"/>
      <c r="U136" s="1"/>
      <c r="V136" s="1"/>
      <c r="W136" s="1"/>
      <c r="X136" s="34"/>
    </row>
    <row r="137" spans="1:24" ht="13.5" x14ac:dyDescent="0.25">
      <c r="A137" s="33"/>
      <c r="B137" s="1"/>
      <c r="C137" s="6" t="s">
        <v>101</v>
      </c>
      <c r="D137" s="50" t="e">
        <f>(D136-D110)/D109</f>
        <v>#DIV/0!</v>
      </c>
      <c r="E137" s="51" t="e">
        <f>(E136-D110)/D109</f>
        <v>#DIV/0!</v>
      </c>
      <c r="F137" s="1"/>
      <c r="G137" s="1"/>
      <c r="H137" s="1"/>
      <c r="I137" s="1"/>
      <c r="J137" s="1"/>
      <c r="K137" s="34"/>
      <c r="M137" s="33"/>
      <c r="N137" s="1"/>
      <c r="O137" s="13" t="s">
        <v>89</v>
      </c>
      <c r="P137" s="1">
        <f t="shared" si="23"/>
        <v>0</v>
      </c>
      <c r="Q137" s="1">
        <f t="shared" si="23"/>
        <v>0</v>
      </c>
      <c r="R137" s="7">
        <f t="shared" si="23"/>
        <v>0</v>
      </c>
      <c r="S137" s="1"/>
      <c r="T137" s="1"/>
      <c r="U137" s="1"/>
      <c r="V137" s="1"/>
      <c r="W137" s="1"/>
      <c r="X137" s="34"/>
    </row>
    <row r="138" spans="1:24" x14ac:dyDescent="0.2">
      <c r="A138" s="33"/>
      <c r="B138" s="1"/>
      <c r="C138" s="6" t="s">
        <v>97</v>
      </c>
      <c r="D138" s="1" t="e">
        <f>D137+D118</f>
        <v>#DIV/0!</v>
      </c>
      <c r="E138" s="7" t="e">
        <f>E137+D118</f>
        <v>#DIV/0!</v>
      </c>
      <c r="F138" s="1"/>
      <c r="G138" s="1"/>
      <c r="H138" s="1"/>
      <c r="I138" s="1"/>
      <c r="J138" s="1"/>
      <c r="K138" s="34"/>
      <c r="M138" s="33"/>
      <c r="N138" s="1"/>
      <c r="O138" s="13" t="s">
        <v>90</v>
      </c>
      <c r="P138" s="1">
        <f t="shared" si="23"/>
        <v>0</v>
      </c>
      <c r="Q138" s="1">
        <f t="shared" si="23"/>
        <v>0</v>
      </c>
      <c r="R138" s="7">
        <f t="shared" si="23"/>
        <v>0</v>
      </c>
      <c r="S138" s="1"/>
      <c r="T138" s="1"/>
      <c r="U138" s="1"/>
      <c r="V138" s="1"/>
      <c r="W138" s="1"/>
      <c r="X138" s="34"/>
    </row>
    <row r="139" spans="1:24" x14ac:dyDescent="0.2">
      <c r="A139" s="33"/>
      <c r="B139" s="1"/>
      <c r="C139" s="6" t="s">
        <v>98</v>
      </c>
      <c r="D139" s="1" t="e">
        <f>D137-D118</f>
        <v>#DIV/0!</v>
      </c>
      <c r="E139" s="7" t="e">
        <f>E137-D118</f>
        <v>#DIV/0!</v>
      </c>
      <c r="F139" s="1"/>
      <c r="G139" s="1"/>
      <c r="H139" s="1"/>
      <c r="I139" s="1"/>
      <c r="J139" s="1"/>
      <c r="K139" s="34"/>
      <c r="M139" s="33"/>
      <c r="N139" s="1"/>
      <c r="O139" s="13" t="s">
        <v>91</v>
      </c>
      <c r="P139" s="1">
        <f t="shared" si="23"/>
        <v>0</v>
      </c>
      <c r="Q139" s="1">
        <f t="shared" si="23"/>
        <v>0</v>
      </c>
      <c r="R139" s="7">
        <f t="shared" si="23"/>
        <v>0</v>
      </c>
      <c r="S139" s="1"/>
      <c r="T139" s="1"/>
      <c r="U139" s="1"/>
      <c r="V139" s="1"/>
      <c r="W139" s="1"/>
      <c r="X139" s="34"/>
    </row>
    <row r="140" spans="1:24" x14ac:dyDescent="0.2">
      <c r="A140" s="33"/>
      <c r="B140" s="1"/>
      <c r="C140" s="6"/>
      <c r="D140" s="1"/>
      <c r="E140" s="7"/>
      <c r="F140" s="1"/>
      <c r="G140" s="1"/>
      <c r="H140" s="1"/>
      <c r="I140" s="1"/>
      <c r="J140" s="1"/>
      <c r="K140" s="34"/>
      <c r="M140" s="33"/>
      <c r="N140" s="1"/>
      <c r="O140" s="13" t="s">
        <v>92</v>
      </c>
      <c r="P140" s="1">
        <f t="shared" si="23"/>
        <v>0</v>
      </c>
      <c r="Q140" s="1">
        <f t="shared" si="23"/>
        <v>0</v>
      </c>
      <c r="R140" s="7">
        <f t="shared" si="23"/>
        <v>0</v>
      </c>
      <c r="S140" s="1"/>
      <c r="T140" s="1"/>
      <c r="U140" s="1"/>
      <c r="V140" s="1"/>
      <c r="W140" s="1"/>
      <c r="X140" s="34"/>
    </row>
    <row r="141" spans="1:24" x14ac:dyDescent="0.2">
      <c r="A141" s="33"/>
      <c r="B141" s="1"/>
      <c r="C141" s="8"/>
      <c r="D141" s="2"/>
      <c r="E141" s="9"/>
      <c r="F141" s="1"/>
      <c r="G141" s="1"/>
      <c r="H141" s="1"/>
      <c r="I141" s="1"/>
      <c r="J141" s="1"/>
      <c r="K141" s="34"/>
      <c r="M141" s="33"/>
      <c r="N141" s="1"/>
      <c r="O141" s="13"/>
      <c r="P141" s="1"/>
      <c r="Q141" s="1"/>
      <c r="R141" s="7"/>
      <c r="S141" s="1"/>
      <c r="T141" s="1"/>
      <c r="U141" s="1"/>
      <c r="V141" s="1"/>
      <c r="W141" s="1"/>
      <c r="X141" s="34"/>
    </row>
    <row r="142" spans="1:24" ht="13.5" x14ac:dyDescent="0.25">
      <c r="A142" s="33"/>
      <c r="B142" s="1"/>
      <c r="C142" s="1"/>
      <c r="D142" s="1"/>
      <c r="E142" s="1"/>
      <c r="F142" s="1"/>
      <c r="G142" s="1"/>
      <c r="H142" s="1"/>
      <c r="I142" s="1"/>
      <c r="J142" s="1"/>
      <c r="K142" s="34"/>
      <c r="M142" s="33"/>
      <c r="N142" s="1"/>
      <c r="O142" s="29" t="s">
        <v>25</v>
      </c>
      <c r="P142" s="2">
        <f>SUM(P131:R140)</f>
        <v>0</v>
      </c>
      <c r="Q142" s="2"/>
      <c r="R142" s="9"/>
      <c r="S142" s="1"/>
      <c r="T142" s="1"/>
      <c r="U142" s="1"/>
      <c r="V142" s="1"/>
      <c r="W142" s="1"/>
      <c r="X142" s="34"/>
    </row>
    <row r="143" spans="1:24" ht="13.5" thickBot="1" x14ac:dyDescent="0.25">
      <c r="A143" s="33"/>
      <c r="B143" s="1"/>
      <c r="C143" s="1"/>
      <c r="D143" s="1"/>
      <c r="E143" s="1"/>
      <c r="F143" s="1"/>
      <c r="G143" s="1"/>
      <c r="H143" s="1"/>
      <c r="I143" s="1"/>
      <c r="J143" s="1"/>
      <c r="K143" s="34"/>
      <c r="M143" s="3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34"/>
    </row>
    <row r="144" spans="1:24" x14ac:dyDescent="0.2">
      <c r="A144" s="33"/>
      <c r="B144" s="30"/>
      <c r="C144" s="45" t="s">
        <v>56</v>
      </c>
      <c r="D144" s="31"/>
      <c r="E144" s="31"/>
      <c r="F144" s="31"/>
      <c r="G144" s="31"/>
      <c r="H144" s="31"/>
      <c r="I144" s="52"/>
      <c r="J144" s="32"/>
      <c r="K144" s="34"/>
      <c r="M144" s="33"/>
      <c r="N144" s="1"/>
      <c r="O144" s="28" t="s">
        <v>33</v>
      </c>
      <c r="P144" s="5"/>
      <c r="Q144" s="1"/>
      <c r="R144" s="1"/>
      <c r="S144" s="1"/>
      <c r="T144" s="1"/>
      <c r="U144" s="1"/>
      <c r="V144" s="1"/>
      <c r="W144" s="1"/>
      <c r="X144" s="34"/>
    </row>
    <row r="145" spans="1:24" x14ac:dyDescent="0.2">
      <c r="A145" s="33"/>
      <c r="B145" s="33"/>
      <c r="C145" s="3" t="s">
        <v>55</v>
      </c>
      <c r="D145" s="4"/>
      <c r="E145" s="5"/>
      <c r="F145" s="1"/>
      <c r="G145" s="3" t="s">
        <v>54</v>
      </c>
      <c r="H145" s="4"/>
      <c r="I145" s="5"/>
      <c r="J145" s="34"/>
      <c r="K145" s="34"/>
      <c r="M145" s="33"/>
      <c r="N145" s="1"/>
      <c r="O145" s="6"/>
      <c r="P145" s="7"/>
      <c r="Q145" s="1"/>
      <c r="R145" s="1"/>
      <c r="S145" s="1"/>
      <c r="T145" s="1"/>
      <c r="U145" s="1"/>
      <c r="V145" s="1"/>
      <c r="W145" s="1"/>
      <c r="X145" s="34"/>
    </row>
    <row r="146" spans="1:24" ht="13.5" x14ac:dyDescent="0.25">
      <c r="A146" s="33"/>
      <c r="B146" s="33" t="s">
        <v>104</v>
      </c>
      <c r="C146" s="6">
        <f t="shared" ref="C146:E155" si="24">IF(ISNUMBER(D21),D21,-1)</f>
        <v>-1</v>
      </c>
      <c r="D146" s="1">
        <f t="shared" si="24"/>
        <v>-1</v>
      </c>
      <c r="E146" s="7">
        <f t="shared" si="24"/>
        <v>-1</v>
      </c>
      <c r="F146" s="1"/>
      <c r="G146" s="6">
        <f t="shared" ref="G146:G155" si="25">IF(ISNUMBER(D53),D53,-1)</f>
        <v>-1</v>
      </c>
      <c r="H146" s="1">
        <f t="shared" ref="H146:H155" si="26">IF(ISNUMBER(E53),E53,-1)</f>
        <v>-1</v>
      </c>
      <c r="I146" s="7">
        <f t="shared" ref="I146:I155" si="27">IF(ISNUMBER(F53),F53,-1)</f>
        <v>-1</v>
      </c>
      <c r="J146" s="34"/>
      <c r="K146" s="34"/>
      <c r="M146" s="33"/>
      <c r="N146" s="1"/>
      <c r="O146" s="40" t="s">
        <v>11</v>
      </c>
      <c r="P146" s="7" t="e">
        <f>P80</f>
        <v>#DIV/0!</v>
      </c>
      <c r="Q146" s="1"/>
      <c r="R146" s="1"/>
      <c r="S146" s="1"/>
      <c r="T146" s="1"/>
      <c r="U146" s="1"/>
      <c r="V146" s="1"/>
      <c r="W146" s="1"/>
      <c r="X146" s="34"/>
    </row>
    <row r="147" spans="1:24" ht="13.5" x14ac:dyDescent="0.25">
      <c r="A147" s="33"/>
      <c r="B147" s="33" t="s">
        <v>105</v>
      </c>
      <c r="C147" s="6">
        <f t="shared" si="24"/>
        <v>-1</v>
      </c>
      <c r="D147" s="1">
        <f t="shared" si="24"/>
        <v>-1</v>
      </c>
      <c r="E147" s="7">
        <f t="shared" si="24"/>
        <v>-1</v>
      </c>
      <c r="F147" s="1"/>
      <c r="G147" s="6">
        <f t="shared" si="25"/>
        <v>-1</v>
      </c>
      <c r="H147" s="1">
        <f t="shared" si="26"/>
        <v>-1</v>
      </c>
      <c r="I147" s="7">
        <f t="shared" si="27"/>
        <v>-1</v>
      </c>
      <c r="J147" s="34"/>
      <c r="K147" s="34"/>
      <c r="M147" s="33"/>
      <c r="N147" s="1"/>
      <c r="O147" s="40" t="s">
        <v>31</v>
      </c>
      <c r="P147" s="7" t="e">
        <f>P111</f>
        <v>#DIV/0!</v>
      </c>
      <c r="Q147" s="1"/>
      <c r="R147" s="1"/>
      <c r="S147" s="1"/>
      <c r="T147" s="1"/>
      <c r="U147" s="1"/>
      <c r="V147" s="1"/>
      <c r="W147" s="1"/>
      <c r="X147" s="34"/>
    </row>
    <row r="148" spans="1:24" ht="13.5" x14ac:dyDescent="0.25">
      <c r="A148" s="33"/>
      <c r="B148" s="33" t="s">
        <v>106</v>
      </c>
      <c r="C148" s="6">
        <f t="shared" si="24"/>
        <v>-1</v>
      </c>
      <c r="D148" s="1">
        <f t="shared" si="24"/>
        <v>-1</v>
      </c>
      <c r="E148" s="7">
        <f t="shared" si="24"/>
        <v>-1</v>
      </c>
      <c r="F148" s="1"/>
      <c r="G148" s="6">
        <f t="shared" si="25"/>
        <v>-1</v>
      </c>
      <c r="H148" s="1">
        <f t="shared" si="26"/>
        <v>-1</v>
      </c>
      <c r="I148" s="7">
        <f t="shared" si="27"/>
        <v>-1</v>
      </c>
      <c r="J148" s="34"/>
      <c r="K148" s="34"/>
      <c r="M148" s="33"/>
      <c r="N148" s="1"/>
      <c r="O148" s="29" t="s">
        <v>10</v>
      </c>
      <c r="P148" s="7" t="e">
        <f>P81</f>
        <v>#NUM!</v>
      </c>
      <c r="Q148" s="1"/>
      <c r="R148" s="1"/>
      <c r="S148" s="1"/>
      <c r="T148" s="1"/>
      <c r="U148" s="1"/>
      <c r="V148" s="1"/>
      <c r="W148" s="1"/>
      <c r="X148" s="34"/>
    </row>
    <row r="149" spans="1:24" ht="13.5" x14ac:dyDescent="0.25">
      <c r="A149" s="33"/>
      <c r="B149" s="33" t="s">
        <v>107</v>
      </c>
      <c r="C149" s="6">
        <f t="shared" si="24"/>
        <v>-1</v>
      </c>
      <c r="D149" s="1">
        <f t="shared" si="24"/>
        <v>-1</v>
      </c>
      <c r="E149" s="7">
        <f t="shared" si="24"/>
        <v>-1</v>
      </c>
      <c r="F149" s="1"/>
      <c r="G149" s="6">
        <f t="shared" si="25"/>
        <v>-1</v>
      </c>
      <c r="H149" s="1">
        <f t="shared" si="26"/>
        <v>-1</v>
      </c>
      <c r="I149" s="7">
        <f t="shared" si="27"/>
        <v>-1</v>
      </c>
      <c r="J149" s="34"/>
      <c r="K149" s="34"/>
      <c r="M149" s="33"/>
      <c r="N149" s="1"/>
      <c r="O149" s="29" t="s">
        <v>26</v>
      </c>
      <c r="P149" s="7" t="e">
        <f>P112</f>
        <v>#NUM!</v>
      </c>
      <c r="Q149" s="1"/>
      <c r="R149" s="1"/>
      <c r="S149" s="1"/>
      <c r="T149" s="1"/>
      <c r="U149" s="1"/>
      <c r="V149" s="1"/>
      <c r="W149" s="1"/>
      <c r="X149" s="34"/>
    </row>
    <row r="150" spans="1:24" ht="13.5" x14ac:dyDescent="0.25">
      <c r="A150" s="33"/>
      <c r="B150" s="33" t="s">
        <v>108</v>
      </c>
      <c r="C150" s="6">
        <f t="shared" si="24"/>
        <v>-1</v>
      </c>
      <c r="D150" s="1">
        <f t="shared" si="24"/>
        <v>-1</v>
      </c>
      <c r="E150" s="7">
        <f t="shared" si="24"/>
        <v>-1</v>
      </c>
      <c r="F150" s="1"/>
      <c r="G150" s="6">
        <f t="shared" si="25"/>
        <v>-1</v>
      </c>
      <c r="H150" s="1">
        <f t="shared" si="26"/>
        <v>-1</v>
      </c>
      <c r="I150" s="7">
        <f t="shared" si="27"/>
        <v>-1</v>
      </c>
      <c r="J150" s="34"/>
      <c r="K150" s="34"/>
      <c r="M150" s="33"/>
      <c r="N150" s="1"/>
      <c r="O150" s="29" t="s">
        <v>25</v>
      </c>
      <c r="P150" s="9">
        <f>P142</f>
        <v>0</v>
      </c>
      <c r="Q150" s="1"/>
      <c r="R150" s="1"/>
      <c r="S150" s="1"/>
      <c r="T150" s="1"/>
      <c r="U150" s="1"/>
      <c r="V150" s="1"/>
      <c r="W150" s="1"/>
      <c r="X150" s="34"/>
    </row>
    <row r="151" spans="1:24" x14ac:dyDescent="0.2">
      <c r="A151" s="33"/>
      <c r="B151" s="33" t="s">
        <v>109</v>
      </c>
      <c r="C151" s="6">
        <f t="shared" si="24"/>
        <v>-1</v>
      </c>
      <c r="D151" s="1">
        <f t="shared" si="24"/>
        <v>-1</v>
      </c>
      <c r="E151" s="7">
        <f t="shared" si="24"/>
        <v>-1</v>
      </c>
      <c r="F151" s="1"/>
      <c r="G151" s="6">
        <f t="shared" si="25"/>
        <v>-1</v>
      </c>
      <c r="H151" s="1">
        <f t="shared" si="26"/>
        <v>-1</v>
      </c>
      <c r="I151" s="7">
        <f t="shared" si="27"/>
        <v>-1</v>
      </c>
      <c r="J151" s="34"/>
      <c r="K151" s="34"/>
      <c r="M151" s="3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34"/>
    </row>
    <row r="152" spans="1:24" x14ac:dyDescent="0.2">
      <c r="A152" s="33"/>
      <c r="B152" s="33" t="s">
        <v>110</v>
      </c>
      <c r="C152" s="6">
        <f t="shared" si="24"/>
        <v>-1</v>
      </c>
      <c r="D152" s="1">
        <f t="shared" si="24"/>
        <v>-1</v>
      </c>
      <c r="E152" s="7">
        <f t="shared" si="24"/>
        <v>-1</v>
      </c>
      <c r="F152" s="1"/>
      <c r="G152" s="6">
        <f t="shared" si="25"/>
        <v>-1</v>
      </c>
      <c r="H152" s="1">
        <f t="shared" si="26"/>
        <v>-1</v>
      </c>
      <c r="I152" s="7">
        <f t="shared" si="27"/>
        <v>-1</v>
      </c>
      <c r="J152" s="34"/>
      <c r="K152" s="34"/>
      <c r="M152" s="33"/>
      <c r="N152" s="1"/>
      <c r="O152" s="1"/>
      <c r="P152" s="1"/>
      <c r="Q152" s="1"/>
      <c r="R152" s="1"/>
      <c r="S152" s="3"/>
      <c r="T152" s="56" t="s">
        <v>133</v>
      </c>
      <c r="U152" s="4"/>
      <c r="V152" s="4"/>
      <c r="W152" s="5"/>
      <c r="X152" s="34"/>
    </row>
    <row r="153" spans="1:24" x14ac:dyDescent="0.2">
      <c r="A153" s="33"/>
      <c r="B153" s="33" t="s">
        <v>111</v>
      </c>
      <c r="C153" s="6">
        <f t="shared" si="24"/>
        <v>-1</v>
      </c>
      <c r="D153" s="1">
        <f t="shared" si="24"/>
        <v>-1</v>
      </c>
      <c r="E153" s="7">
        <f t="shared" si="24"/>
        <v>-1</v>
      </c>
      <c r="F153" s="1"/>
      <c r="G153" s="6">
        <f t="shared" si="25"/>
        <v>-1</v>
      </c>
      <c r="H153" s="1">
        <f t="shared" si="26"/>
        <v>-1</v>
      </c>
      <c r="I153" s="7">
        <f t="shared" si="27"/>
        <v>-1</v>
      </c>
      <c r="J153" s="34"/>
      <c r="K153" s="34"/>
      <c r="M153" s="33"/>
      <c r="N153" s="1"/>
      <c r="O153" s="39" t="s">
        <v>93</v>
      </c>
      <c r="P153" s="4"/>
      <c r="Q153" s="5"/>
      <c r="R153" s="1"/>
      <c r="S153" s="6"/>
      <c r="T153" s="1" t="s">
        <v>134</v>
      </c>
      <c r="U153" s="1"/>
      <c r="V153" s="1"/>
      <c r="W153" s="7"/>
      <c r="X153" s="34"/>
    </row>
    <row r="154" spans="1:24" x14ac:dyDescent="0.2">
      <c r="A154" s="33"/>
      <c r="B154" s="33" t="s">
        <v>112</v>
      </c>
      <c r="C154" s="6">
        <f t="shared" si="24"/>
        <v>-1</v>
      </c>
      <c r="D154" s="1">
        <f t="shared" si="24"/>
        <v>-1</v>
      </c>
      <c r="E154" s="7">
        <f t="shared" si="24"/>
        <v>-1</v>
      </c>
      <c r="F154" s="1"/>
      <c r="G154" s="6">
        <f t="shared" si="25"/>
        <v>-1</v>
      </c>
      <c r="H154" s="1">
        <f t="shared" si="26"/>
        <v>-1</v>
      </c>
      <c r="I154" s="7">
        <f t="shared" si="27"/>
        <v>-1</v>
      </c>
      <c r="J154" s="34"/>
      <c r="K154" s="34"/>
      <c r="M154" s="33"/>
      <c r="N154" s="1"/>
      <c r="O154" s="6" t="s">
        <v>30</v>
      </c>
      <c r="P154" s="1" t="e">
        <f>(P149-P148)^2+4*P150^2</f>
        <v>#NUM!</v>
      </c>
      <c r="Q154" s="7"/>
      <c r="R154" s="1"/>
      <c r="S154" s="6"/>
      <c r="T154" s="1" t="s">
        <v>146</v>
      </c>
      <c r="U154" s="1"/>
      <c r="V154" s="1"/>
      <c r="W154" s="7"/>
      <c r="X154" s="34"/>
    </row>
    <row r="155" spans="1:24" x14ac:dyDescent="0.2">
      <c r="A155" s="33"/>
      <c r="B155" s="33" t="s">
        <v>113</v>
      </c>
      <c r="C155" s="8">
        <f t="shared" si="24"/>
        <v>-1</v>
      </c>
      <c r="D155" s="2">
        <f t="shared" si="24"/>
        <v>-1</v>
      </c>
      <c r="E155" s="9">
        <f t="shared" si="24"/>
        <v>-1</v>
      </c>
      <c r="F155" s="48"/>
      <c r="G155" s="8">
        <f t="shared" si="25"/>
        <v>-1</v>
      </c>
      <c r="H155" s="2">
        <f t="shared" si="26"/>
        <v>-1</v>
      </c>
      <c r="I155" s="9">
        <f t="shared" si="27"/>
        <v>-1</v>
      </c>
      <c r="J155" s="34"/>
      <c r="K155" s="34"/>
      <c r="M155" s="33"/>
      <c r="N155" s="1"/>
      <c r="O155" s="6" t="s">
        <v>35</v>
      </c>
      <c r="P155" s="1" t="e">
        <f>(P149-P148+SQRT(P154))/(P150*2)</f>
        <v>#NUM!</v>
      </c>
      <c r="Q155" s="7"/>
      <c r="R155" s="1"/>
      <c r="S155" s="6" t="s">
        <v>148</v>
      </c>
      <c r="T155" s="1" t="e">
        <f>ROUND(P155,4)</f>
        <v>#NUM!</v>
      </c>
      <c r="U155" s="1"/>
      <c r="V155" s="1"/>
      <c r="W155" s="7"/>
      <c r="X155" s="34"/>
    </row>
    <row r="156" spans="1:24" ht="13.5" thickBot="1" x14ac:dyDescent="0.25">
      <c r="A156" s="33"/>
      <c r="B156" s="35"/>
      <c r="C156" s="36"/>
      <c r="D156" s="36"/>
      <c r="E156" s="36"/>
      <c r="F156" s="36"/>
      <c r="G156" s="36"/>
      <c r="H156" s="36"/>
      <c r="I156" s="36"/>
      <c r="J156" s="37"/>
      <c r="K156" s="34"/>
      <c r="M156" s="33"/>
      <c r="N156" s="1"/>
      <c r="O156" s="6" t="s">
        <v>32</v>
      </c>
      <c r="P156" s="1" t="e">
        <f>P147-P155*P146</f>
        <v>#DIV/0!</v>
      </c>
      <c r="Q156" s="7"/>
      <c r="R156" s="1"/>
      <c r="S156" s="6" t="s">
        <v>149</v>
      </c>
      <c r="T156" s="1" t="e">
        <f>ROUND(P156,4)</f>
        <v>#DIV/0!</v>
      </c>
      <c r="U156" s="1"/>
      <c r="V156" s="1"/>
      <c r="W156" s="7"/>
      <c r="X156" s="34"/>
    </row>
    <row r="157" spans="1:24" x14ac:dyDescent="0.2">
      <c r="A157" s="33"/>
      <c r="B157" s="1"/>
      <c r="C157" s="1"/>
      <c r="D157" s="1"/>
      <c r="E157" s="1"/>
      <c r="F157" s="1"/>
      <c r="G157" s="1"/>
      <c r="H157" s="1"/>
      <c r="I157" s="1"/>
      <c r="J157" s="1"/>
      <c r="K157" s="34"/>
      <c r="M157" s="33"/>
      <c r="N157" s="1"/>
      <c r="O157" s="6" t="s">
        <v>45</v>
      </c>
      <c r="P157" s="1">
        <f>COUNT(P67:R76)</f>
        <v>0</v>
      </c>
      <c r="Q157" s="7"/>
      <c r="R157" s="1"/>
      <c r="S157" s="6"/>
      <c r="T157" s="1"/>
      <c r="U157" s="1"/>
      <c r="V157" s="1"/>
      <c r="W157" s="7"/>
      <c r="X157" s="34"/>
    </row>
    <row r="158" spans="1:24" x14ac:dyDescent="0.2">
      <c r="A158" s="33"/>
      <c r="B158" s="1"/>
      <c r="C158" s="1"/>
      <c r="D158" s="1"/>
      <c r="E158" s="1"/>
      <c r="F158" s="1"/>
      <c r="G158" s="1"/>
      <c r="H158" s="1"/>
      <c r="I158" s="1"/>
      <c r="J158" s="1"/>
      <c r="K158" s="34"/>
      <c r="M158" s="33"/>
      <c r="N158" s="1"/>
      <c r="O158" s="6" t="s">
        <v>46</v>
      </c>
      <c r="P158" s="1" t="e">
        <f>(P149-P155*P150)/(P157-2)</f>
        <v>#NUM!</v>
      </c>
      <c r="Q158" s="7"/>
      <c r="R158" s="1"/>
      <c r="S158" s="6"/>
      <c r="T158" s="1" t="s">
        <v>147</v>
      </c>
      <c r="U158" s="1"/>
      <c r="V158" s="1"/>
      <c r="W158" s="7"/>
      <c r="X158" s="34"/>
    </row>
    <row r="159" spans="1:24" x14ac:dyDescent="0.2">
      <c r="A159" s="33"/>
      <c r="B159" s="1"/>
      <c r="C159" s="1"/>
      <c r="D159" s="1"/>
      <c r="E159" s="1"/>
      <c r="F159" s="1"/>
      <c r="G159" s="1"/>
      <c r="H159" s="1"/>
      <c r="I159" s="1"/>
      <c r="J159" s="1"/>
      <c r="K159" s="34"/>
      <c r="M159" s="33"/>
      <c r="N159" s="1"/>
      <c r="O159" s="6" t="s">
        <v>34</v>
      </c>
      <c r="P159" s="1" t="e">
        <f>((1+P155^2)*P150+(P157*P155*P158))*P155*P158/P150^2</f>
        <v>#NUM!</v>
      </c>
      <c r="Q159" s="7"/>
      <c r="R159" s="1"/>
      <c r="S159" s="6" t="s">
        <v>148</v>
      </c>
      <c r="T159" s="90" t="e">
        <f>ROUND(P155,4)</f>
        <v>#NUM!</v>
      </c>
      <c r="U159" s="1"/>
      <c r="V159" s="1"/>
      <c r="W159" s="7"/>
      <c r="X159" s="34"/>
    </row>
    <row r="160" spans="1:24" x14ac:dyDescent="0.2">
      <c r="A160" s="33"/>
      <c r="B160" s="1"/>
      <c r="C160" s="1"/>
      <c r="D160" s="1"/>
      <c r="E160" s="1"/>
      <c r="F160" s="1"/>
      <c r="G160" s="1"/>
      <c r="H160" s="1"/>
      <c r="I160" s="1"/>
      <c r="J160" s="1"/>
      <c r="K160" s="34"/>
      <c r="M160" s="33"/>
      <c r="N160" s="1"/>
      <c r="O160" s="6" t="s">
        <v>120</v>
      </c>
      <c r="P160" s="1" t="e">
        <f>SQRT(P159)</f>
        <v>#NUM!</v>
      </c>
      <c r="Q160" s="7"/>
      <c r="R160" s="1"/>
      <c r="S160" s="27" t="s">
        <v>149</v>
      </c>
      <c r="T160" s="91" t="e">
        <f>ROUND(LOG(EXP(P156)),4)</f>
        <v>#DIV/0!</v>
      </c>
      <c r="U160" s="2"/>
      <c r="V160" s="2" t="e">
        <f>IF(T160&lt;0,"-","+")</f>
        <v>#DIV/0!</v>
      </c>
      <c r="W160" s="9"/>
      <c r="X160" s="34"/>
    </row>
    <row r="161" spans="1:24" x14ac:dyDescent="0.2">
      <c r="A161" s="33"/>
      <c r="B161" s="1"/>
      <c r="C161" s="1"/>
      <c r="D161" s="1"/>
      <c r="E161" s="1"/>
      <c r="F161" s="1"/>
      <c r="G161" s="1"/>
      <c r="H161" s="1"/>
      <c r="I161" s="1"/>
      <c r="J161" s="1"/>
      <c r="K161" s="34"/>
      <c r="M161" s="33"/>
      <c r="N161" s="1"/>
      <c r="O161" s="6" t="s">
        <v>48</v>
      </c>
      <c r="P161" s="1">
        <f>P157-2</f>
        <v>-2</v>
      </c>
      <c r="Q161" s="7"/>
      <c r="R161" s="1"/>
      <c r="S161" s="1"/>
      <c r="T161" s="1"/>
      <c r="U161" s="1"/>
      <c r="V161" s="1"/>
      <c r="W161" s="1"/>
      <c r="X161" s="34"/>
    </row>
    <row r="162" spans="1:24" x14ac:dyDescent="0.2">
      <c r="A162" s="33"/>
      <c r="B162" s="1"/>
      <c r="C162" s="1"/>
      <c r="D162" s="1"/>
      <c r="E162" s="1"/>
      <c r="F162" s="1"/>
      <c r="G162" s="1"/>
      <c r="H162" s="1"/>
      <c r="I162" s="1"/>
      <c r="J162" s="1"/>
      <c r="K162" s="34"/>
      <c r="M162" s="33"/>
      <c r="N162" s="1"/>
      <c r="O162" s="6" t="s">
        <v>50</v>
      </c>
      <c r="P162" s="47">
        <v>95</v>
      </c>
      <c r="Q162" s="7" t="s">
        <v>51</v>
      </c>
      <c r="R162" s="1"/>
      <c r="S162" s="1"/>
      <c r="T162" s="1"/>
      <c r="U162" s="1"/>
      <c r="V162" s="1"/>
      <c r="W162" s="1"/>
      <c r="X162" s="34"/>
    </row>
    <row r="163" spans="1:24" x14ac:dyDescent="0.2">
      <c r="A163" s="33"/>
      <c r="B163" s="1"/>
      <c r="C163" s="1"/>
      <c r="D163" s="1"/>
      <c r="E163" s="1"/>
      <c r="F163" s="1"/>
      <c r="G163" s="1"/>
      <c r="H163" s="1"/>
      <c r="I163" s="1"/>
      <c r="J163" s="1"/>
      <c r="K163" s="34"/>
      <c r="M163" s="33"/>
      <c r="N163" s="1"/>
      <c r="O163" s="6" t="s">
        <v>49</v>
      </c>
      <c r="P163" s="1" t="e">
        <f>TINV(1-P162/100,P161)</f>
        <v>#NUM!</v>
      </c>
      <c r="Q163" s="7"/>
      <c r="R163" s="1"/>
      <c r="S163" s="1"/>
      <c r="T163" s="92"/>
      <c r="U163" s="1"/>
      <c r="V163" s="1"/>
      <c r="W163" s="1"/>
      <c r="X163" s="34"/>
    </row>
    <row r="164" spans="1:24" x14ac:dyDescent="0.2">
      <c r="A164" s="33"/>
      <c r="B164" s="1"/>
      <c r="C164" s="1"/>
      <c r="D164" s="1"/>
      <c r="E164" s="1"/>
      <c r="F164" s="1"/>
      <c r="G164" s="1"/>
      <c r="H164" s="1"/>
      <c r="I164" s="1"/>
      <c r="J164" s="1"/>
      <c r="K164" s="34"/>
      <c r="M164" s="33"/>
      <c r="N164" s="1"/>
      <c r="O164" s="8" t="s">
        <v>52</v>
      </c>
      <c r="P164" s="2" t="e">
        <f>3*SQRT(P158)</f>
        <v>#NUM!</v>
      </c>
      <c r="Q164" s="9"/>
      <c r="R164" s="1"/>
      <c r="S164" s="1"/>
      <c r="T164" s="1"/>
      <c r="U164" s="1"/>
      <c r="V164" s="1"/>
      <c r="W164" s="1"/>
      <c r="X164" s="34"/>
    </row>
    <row r="165" spans="1:24" x14ac:dyDescent="0.2">
      <c r="A165" s="33"/>
      <c r="B165" s="1"/>
      <c r="C165" s="1"/>
      <c r="D165" s="1"/>
      <c r="E165" s="1"/>
      <c r="F165" s="1"/>
      <c r="G165" s="1"/>
      <c r="H165" s="1"/>
      <c r="I165" s="1"/>
      <c r="J165" s="1"/>
      <c r="K165" s="34"/>
      <c r="M165" s="33"/>
      <c r="N165" s="1"/>
      <c r="O165" s="61" t="s">
        <v>121</v>
      </c>
      <c r="P165" s="4" t="e">
        <f>P160*P163</f>
        <v>#NUM!</v>
      </c>
      <c r="Q165" s="5"/>
      <c r="R165" s="1"/>
      <c r="S165" s="1"/>
      <c r="T165" s="1"/>
      <c r="U165" s="1"/>
      <c r="V165" s="1"/>
      <c r="W165" s="1"/>
      <c r="X165" s="34"/>
    </row>
    <row r="166" spans="1:24" x14ac:dyDescent="0.2">
      <c r="A166" s="33"/>
      <c r="B166" s="1"/>
      <c r="C166" s="1"/>
      <c r="D166" s="1"/>
      <c r="E166" s="1"/>
      <c r="F166" s="1"/>
      <c r="G166" s="1"/>
      <c r="H166" s="1"/>
      <c r="I166" s="1"/>
      <c r="J166" s="1"/>
      <c r="K166" s="34"/>
      <c r="M166" s="33"/>
      <c r="N166" s="1"/>
      <c r="O166" s="13" t="s">
        <v>122</v>
      </c>
      <c r="P166" s="1" t="e">
        <f>P155+P165</f>
        <v>#NUM!</v>
      </c>
      <c r="Q166" s="7"/>
      <c r="R166" s="1"/>
      <c r="S166" s="1"/>
      <c r="T166" s="1"/>
      <c r="U166" s="1"/>
      <c r="V166" s="1"/>
      <c r="W166" s="1"/>
      <c r="X166" s="34"/>
    </row>
    <row r="167" spans="1:24" x14ac:dyDescent="0.2">
      <c r="A167" s="33"/>
      <c r="B167" s="1"/>
      <c r="C167" s="1"/>
      <c r="D167" s="1"/>
      <c r="E167" s="1"/>
      <c r="F167" s="1"/>
      <c r="G167" s="1"/>
      <c r="H167" s="1"/>
      <c r="I167" s="1"/>
      <c r="J167" s="1"/>
      <c r="K167" s="34"/>
      <c r="M167" s="33"/>
      <c r="N167" s="1"/>
      <c r="O167" s="27" t="s">
        <v>123</v>
      </c>
      <c r="P167" s="2" t="e">
        <f>P155-P165</f>
        <v>#NUM!</v>
      </c>
      <c r="Q167" s="9"/>
      <c r="R167" s="1"/>
      <c r="S167" s="1"/>
      <c r="T167" s="1"/>
      <c r="U167" s="1"/>
      <c r="V167" s="1"/>
      <c r="W167" s="1"/>
      <c r="X167" s="34"/>
    </row>
    <row r="168" spans="1:24" x14ac:dyDescent="0.2">
      <c r="A168" s="33"/>
      <c r="B168" s="1"/>
      <c r="C168" s="1"/>
      <c r="D168" s="1"/>
      <c r="E168" s="1"/>
      <c r="F168" s="1"/>
      <c r="G168" s="1"/>
      <c r="H168" s="1"/>
      <c r="I168" s="1"/>
      <c r="J168" s="1"/>
      <c r="K168" s="34"/>
      <c r="M168" s="3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34"/>
    </row>
    <row r="169" spans="1:24" x14ac:dyDescent="0.2">
      <c r="A169" s="33"/>
      <c r="B169" s="1"/>
      <c r="C169" s="1"/>
      <c r="D169" s="1"/>
      <c r="E169" s="1"/>
      <c r="F169" s="1"/>
      <c r="G169" s="1"/>
      <c r="H169" s="1"/>
      <c r="I169" s="1"/>
      <c r="J169" s="1"/>
      <c r="K169" s="34"/>
      <c r="M169" s="3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34"/>
    </row>
    <row r="170" spans="1:24" x14ac:dyDescent="0.2">
      <c r="A170" s="33"/>
      <c r="B170" s="1"/>
      <c r="C170" s="1"/>
      <c r="D170" s="1"/>
      <c r="E170" s="1"/>
      <c r="F170" s="1"/>
      <c r="G170" s="1"/>
      <c r="H170" s="1"/>
      <c r="I170" s="1"/>
      <c r="J170" s="1"/>
      <c r="K170" s="34"/>
      <c r="M170" s="33"/>
      <c r="N170" s="1"/>
      <c r="O170" s="44" t="s">
        <v>99</v>
      </c>
      <c r="P170" s="4"/>
      <c r="Q170" s="4"/>
      <c r="R170" s="5"/>
      <c r="S170" s="1"/>
      <c r="T170" s="1"/>
      <c r="U170" s="1"/>
      <c r="V170" s="1"/>
      <c r="W170" s="1"/>
      <c r="X170" s="34"/>
    </row>
    <row r="171" spans="1:24" x14ac:dyDescent="0.2">
      <c r="A171" s="33"/>
      <c r="B171" s="1"/>
      <c r="C171" s="1"/>
      <c r="D171" s="1"/>
      <c r="E171" s="1"/>
      <c r="F171" s="1"/>
      <c r="G171" s="1"/>
      <c r="H171" s="1"/>
      <c r="I171" s="1"/>
      <c r="J171" s="1"/>
      <c r="K171" s="34"/>
      <c r="M171" s="33"/>
      <c r="N171" s="1"/>
      <c r="O171" s="6"/>
      <c r="P171" s="1"/>
      <c r="Q171" s="1"/>
      <c r="R171" s="7"/>
      <c r="S171" s="1"/>
      <c r="T171" s="1"/>
      <c r="U171" s="1"/>
      <c r="V171" s="1"/>
      <c r="W171" s="1"/>
      <c r="X171" s="34"/>
    </row>
    <row r="172" spans="1:24" x14ac:dyDescent="0.2">
      <c r="A172" s="33"/>
      <c r="B172" s="1"/>
      <c r="C172" s="1"/>
      <c r="D172" s="1"/>
      <c r="E172" s="1"/>
      <c r="F172" s="1"/>
      <c r="G172" s="1"/>
      <c r="H172" s="1"/>
      <c r="I172" s="1"/>
      <c r="J172" s="1"/>
      <c r="K172" s="34"/>
      <c r="M172" s="33"/>
      <c r="N172" s="1"/>
      <c r="O172" s="6" t="s">
        <v>94</v>
      </c>
      <c r="P172" s="1">
        <f>P53</f>
        <v>1</v>
      </c>
      <c r="Q172" s="1">
        <f>Q53</f>
        <v>2.35</v>
      </c>
      <c r="R172" s="7">
        <f>R53</f>
        <v>3.57</v>
      </c>
      <c r="S172" s="1"/>
      <c r="T172" s="1"/>
      <c r="U172" s="1"/>
      <c r="V172" s="1"/>
      <c r="W172" s="1"/>
      <c r="X172" s="34"/>
    </row>
    <row r="173" spans="1:24" x14ac:dyDescent="0.2">
      <c r="A173" s="33"/>
      <c r="B173" s="1"/>
      <c r="C173" s="1"/>
      <c r="D173" s="1"/>
      <c r="E173" s="1"/>
      <c r="F173" s="1"/>
      <c r="G173" s="1"/>
      <c r="H173" s="1"/>
      <c r="I173" s="1"/>
      <c r="J173" s="1"/>
      <c r="K173" s="34"/>
      <c r="M173" s="33"/>
      <c r="N173" s="1"/>
      <c r="O173" s="6" t="s">
        <v>95</v>
      </c>
      <c r="P173" s="1">
        <f>LN(P172)</f>
        <v>0</v>
      </c>
      <c r="Q173" s="1">
        <f>LN(Q172)</f>
        <v>0.85441532815606758</v>
      </c>
      <c r="R173" s="7">
        <f>LN(R172)</f>
        <v>1.2725655957915476</v>
      </c>
      <c r="S173" s="1"/>
      <c r="T173" s="1"/>
      <c r="U173" s="1"/>
      <c r="V173" s="1"/>
      <c r="W173" s="1"/>
      <c r="X173" s="34"/>
    </row>
    <row r="174" spans="1:24" x14ac:dyDescent="0.2">
      <c r="A174" s="33"/>
      <c r="B174" s="1"/>
      <c r="C174" s="1"/>
      <c r="D174" s="1"/>
      <c r="E174" s="1"/>
      <c r="F174" s="1"/>
      <c r="G174" s="1"/>
      <c r="H174" s="1"/>
      <c r="I174" s="1"/>
      <c r="J174" s="1"/>
      <c r="K174" s="34"/>
      <c r="M174" s="33"/>
      <c r="N174" s="1"/>
      <c r="O174" s="6" t="s">
        <v>96</v>
      </c>
      <c r="P174" s="1" t="e">
        <f>(P173-P156)/P155</f>
        <v>#DIV/0!</v>
      </c>
      <c r="Q174" s="1" t="e">
        <f>(Q173-P156)/P155</f>
        <v>#DIV/0!</v>
      </c>
      <c r="R174" s="1" t="e">
        <f>(R173-P156)/P155</f>
        <v>#DIV/0!</v>
      </c>
      <c r="S174" s="1"/>
      <c r="T174" s="1"/>
      <c r="U174" s="1"/>
      <c r="V174" s="1"/>
      <c r="W174" s="1"/>
      <c r="X174" s="34"/>
    </row>
    <row r="175" spans="1:24" x14ac:dyDescent="0.2">
      <c r="A175" s="33"/>
      <c r="B175" s="1"/>
      <c r="C175" s="1"/>
      <c r="D175" s="1"/>
      <c r="E175" s="1"/>
      <c r="F175" s="1"/>
      <c r="G175" s="1"/>
      <c r="H175" s="1"/>
      <c r="I175" s="1"/>
      <c r="J175" s="1"/>
      <c r="K175" s="34"/>
      <c r="M175" s="33"/>
      <c r="N175" s="1"/>
      <c r="O175" s="6" t="s">
        <v>97</v>
      </c>
      <c r="P175" s="1" t="e">
        <f>P174+P164</f>
        <v>#DIV/0!</v>
      </c>
      <c r="Q175" s="1" t="e">
        <f>Q174+P164</f>
        <v>#DIV/0!</v>
      </c>
      <c r="R175" s="7" t="e">
        <f>R174+P164</f>
        <v>#DIV/0!</v>
      </c>
      <c r="S175" s="1"/>
      <c r="T175" s="1"/>
      <c r="U175" s="1"/>
      <c r="V175" s="1"/>
      <c r="W175" s="1"/>
      <c r="X175" s="34"/>
    </row>
    <row r="176" spans="1:24" x14ac:dyDescent="0.2">
      <c r="A176" s="33"/>
      <c r="B176" s="1"/>
      <c r="C176" s="1"/>
      <c r="D176" s="1"/>
      <c r="E176" s="1"/>
      <c r="F176" s="1"/>
      <c r="G176" s="1"/>
      <c r="H176" s="1"/>
      <c r="I176" s="1"/>
      <c r="J176" s="1"/>
      <c r="K176" s="34"/>
      <c r="M176" s="33"/>
      <c r="N176" s="1"/>
      <c r="O176" s="6" t="s">
        <v>98</v>
      </c>
      <c r="P176" s="1" t="e">
        <f>P174-P164</f>
        <v>#DIV/0!</v>
      </c>
      <c r="Q176" s="1" t="e">
        <f>Q174-P164</f>
        <v>#DIV/0!</v>
      </c>
      <c r="R176" s="7" t="e">
        <f>R174-P164</f>
        <v>#DIV/0!</v>
      </c>
      <c r="S176" s="1"/>
      <c r="T176" s="1"/>
      <c r="U176" s="1"/>
      <c r="V176" s="1"/>
      <c r="W176" s="1"/>
      <c r="X176" s="34"/>
    </row>
    <row r="177" spans="1:24" x14ac:dyDescent="0.2">
      <c r="A177" s="33"/>
      <c r="B177" s="1"/>
      <c r="C177" s="1"/>
      <c r="D177" s="1"/>
      <c r="E177" s="1"/>
      <c r="F177" s="1"/>
      <c r="G177" s="1"/>
      <c r="H177" s="1"/>
      <c r="I177" s="1"/>
      <c r="J177" s="1"/>
      <c r="K177" s="34"/>
      <c r="M177" s="33"/>
      <c r="N177" s="1"/>
      <c r="O177" s="6" t="s">
        <v>103</v>
      </c>
      <c r="P177" s="1" t="e">
        <f t="shared" ref="P177:R178" si="28">EXP(P175)</f>
        <v>#DIV/0!</v>
      </c>
      <c r="Q177" s="1" t="e">
        <f t="shared" si="28"/>
        <v>#DIV/0!</v>
      </c>
      <c r="R177" s="7" t="e">
        <f t="shared" si="28"/>
        <v>#DIV/0!</v>
      </c>
      <c r="S177" s="1"/>
      <c r="T177" s="1"/>
      <c r="U177" s="1"/>
      <c r="V177" s="1"/>
      <c r="W177" s="1"/>
      <c r="X177" s="34"/>
    </row>
    <row r="178" spans="1:24" x14ac:dyDescent="0.2">
      <c r="A178" s="33"/>
      <c r="B178" s="1"/>
      <c r="C178" s="1"/>
      <c r="D178" s="1"/>
      <c r="E178" s="1"/>
      <c r="F178" s="1"/>
      <c r="G178" s="1"/>
      <c r="H178" s="1"/>
      <c r="I178" s="1"/>
      <c r="J178" s="1"/>
      <c r="K178" s="34"/>
      <c r="M178" s="33"/>
      <c r="N178" s="1"/>
      <c r="O178" s="8" t="s">
        <v>102</v>
      </c>
      <c r="P178" s="2" t="e">
        <f t="shared" si="28"/>
        <v>#DIV/0!</v>
      </c>
      <c r="Q178" s="2" t="e">
        <f t="shared" si="28"/>
        <v>#DIV/0!</v>
      </c>
      <c r="R178" s="9" t="e">
        <f t="shared" si="28"/>
        <v>#DIV/0!</v>
      </c>
      <c r="S178" s="1"/>
      <c r="T178" s="1"/>
      <c r="U178" s="1"/>
      <c r="V178" s="1"/>
      <c r="W178" s="1"/>
      <c r="X178" s="34"/>
    </row>
    <row r="179" spans="1:24" x14ac:dyDescent="0.2">
      <c r="A179" s="33"/>
      <c r="B179" s="1"/>
      <c r="C179" s="1"/>
      <c r="D179" s="1"/>
      <c r="E179" s="1"/>
      <c r="F179" s="1"/>
      <c r="G179" s="1"/>
      <c r="H179" s="1"/>
      <c r="I179" s="1"/>
      <c r="J179" s="1"/>
      <c r="K179" s="34"/>
      <c r="M179" s="3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34"/>
    </row>
    <row r="180" spans="1:24" x14ac:dyDescent="0.2">
      <c r="A180" s="33"/>
      <c r="B180" s="1"/>
      <c r="C180" s="1"/>
      <c r="D180" s="1"/>
      <c r="E180" s="1"/>
      <c r="F180" s="1"/>
      <c r="G180" s="1"/>
      <c r="H180" s="1"/>
      <c r="I180" s="1"/>
      <c r="J180" s="1"/>
      <c r="K180" s="34"/>
      <c r="M180" s="3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34"/>
    </row>
    <row r="181" spans="1:24" x14ac:dyDescent="0.2">
      <c r="A181" s="33"/>
      <c r="B181" s="1"/>
      <c r="C181" s="1"/>
      <c r="D181" s="1"/>
      <c r="E181" s="1"/>
      <c r="F181" s="1"/>
      <c r="G181" s="1"/>
      <c r="H181" s="1"/>
      <c r="I181" s="1"/>
      <c r="J181" s="1"/>
      <c r="K181" s="34"/>
      <c r="M181" s="33"/>
      <c r="N181" s="1"/>
      <c r="O181" s="28" t="s">
        <v>53</v>
      </c>
      <c r="P181" s="4"/>
      <c r="Q181" s="5"/>
      <c r="R181" s="1"/>
      <c r="S181" s="1"/>
      <c r="T181" s="28" t="s">
        <v>157</v>
      </c>
      <c r="U181" s="4"/>
      <c r="V181" s="4"/>
      <c r="W181" s="5"/>
      <c r="X181" s="34"/>
    </row>
    <row r="182" spans="1:24" x14ac:dyDescent="0.2">
      <c r="A182" s="33"/>
      <c r="B182" s="1"/>
      <c r="C182" s="1"/>
      <c r="D182" s="1"/>
      <c r="E182" s="1"/>
      <c r="F182" s="1"/>
      <c r="G182" s="1"/>
      <c r="H182" s="1"/>
      <c r="I182" s="1"/>
      <c r="J182" s="1"/>
      <c r="K182" s="34"/>
      <c r="M182" s="33"/>
      <c r="N182" s="1"/>
      <c r="O182" s="49" t="s">
        <v>100</v>
      </c>
      <c r="P182" s="1"/>
      <c r="Q182" s="7"/>
      <c r="R182" s="1"/>
      <c r="S182" s="1"/>
      <c r="T182" s="6"/>
      <c r="U182" s="1"/>
      <c r="V182" s="1"/>
      <c r="W182" s="7"/>
      <c r="X182" s="34"/>
    </row>
    <row r="183" spans="1:24" x14ac:dyDescent="0.2">
      <c r="A183" s="33"/>
      <c r="B183" s="1"/>
      <c r="C183" s="1"/>
      <c r="D183" s="1"/>
      <c r="E183" s="1"/>
      <c r="F183" s="1"/>
      <c r="G183" s="1"/>
      <c r="H183" s="1"/>
      <c r="I183" s="1"/>
      <c r="J183" s="1"/>
      <c r="K183" s="34"/>
      <c r="M183" s="33"/>
      <c r="N183" s="1"/>
      <c r="O183" s="6" t="s">
        <v>94</v>
      </c>
      <c r="P183" s="1">
        <v>1</v>
      </c>
      <c r="Q183" s="7">
        <v>3</v>
      </c>
      <c r="R183" s="1"/>
      <c r="S183" s="1"/>
      <c r="T183" s="6" t="s">
        <v>94</v>
      </c>
      <c r="U183" s="1"/>
      <c r="V183" s="1"/>
      <c r="W183" s="7">
        <v>1</v>
      </c>
      <c r="X183" s="34"/>
    </row>
    <row r="184" spans="1:24" ht="14.25" thickBot="1" x14ac:dyDescent="0.3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37"/>
      <c r="M184" s="33"/>
      <c r="N184" s="1"/>
      <c r="O184" s="6" t="s">
        <v>95</v>
      </c>
      <c r="P184" s="50">
        <f>LN(P183)</f>
        <v>0</v>
      </c>
      <c r="Q184" s="51">
        <f>LN(Q183)</f>
        <v>1.0986122886681098</v>
      </c>
      <c r="R184" s="1"/>
      <c r="S184" s="1"/>
      <c r="T184" s="6" t="s">
        <v>95</v>
      </c>
      <c r="U184" s="1"/>
      <c r="V184" s="1"/>
      <c r="W184" s="51">
        <f>LN(W183)</f>
        <v>0</v>
      </c>
      <c r="X184" s="34"/>
    </row>
    <row r="185" spans="1:24" ht="13.5" x14ac:dyDescent="0.25">
      <c r="M185" s="33"/>
      <c r="N185" s="1"/>
      <c r="O185" s="6" t="s">
        <v>101</v>
      </c>
      <c r="P185" s="50" t="e">
        <f>(P184-P156)/P155</f>
        <v>#DIV/0!</v>
      </c>
      <c r="Q185" s="51" t="e">
        <f>(Q184-P156)/P155</f>
        <v>#DIV/0!</v>
      </c>
      <c r="R185" s="1"/>
      <c r="S185" s="1"/>
      <c r="T185" s="6" t="s">
        <v>101</v>
      </c>
      <c r="U185" s="1"/>
      <c r="V185" s="1"/>
      <c r="W185" s="51" t="e">
        <f>(W184-P156)/P155</f>
        <v>#DIV/0!</v>
      </c>
      <c r="X185" s="34"/>
    </row>
    <row r="186" spans="1:24" x14ac:dyDescent="0.2">
      <c r="M186" s="33"/>
      <c r="N186" s="1"/>
      <c r="O186" s="6" t="s">
        <v>97</v>
      </c>
      <c r="P186" s="1" t="e">
        <f>P185+P164</f>
        <v>#DIV/0!</v>
      </c>
      <c r="Q186" s="7" t="e">
        <f>Q185+P164</f>
        <v>#DIV/0!</v>
      </c>
      <c r="R186" s="1"/>
      <c r="S186" s="1"/>
      <c r="T186" s="6" t="s">
        <v>97</v>
      </c>
      <c r="U186" s="1"/>
      <c r="V186" s="1"/>
      <c r="W186" s="7"/>
      <c r="X186" s="34"/>
    </row>
    <row r="187" spans="1:24" x14ac:dyDescent="0.2">
      <c r="M187" s="33"/>
      <c r="N187" s="1"/>
      <c r="O187" s="6" t="s">
        <v>98</v>
      </c>
      <c r="P187" s="1" t="e">
        <f>P185-P164</f>
        <v>#DIV/0!</v>
      </c>
      <c r="Q187" s="7" t="e">
        <f>Q185-P164</f>
        <v>#DIV/0!</v>
      </c>
      <c r="R187" s="1"/>
      <c r="S187" s="1"/>
      <c r="T187" s="6" t="s">
        <v>98</v>
      </c>
      <c r="U187" s="1"/>
      <c r="V187" s="1"/>
      <c r="W187" s="7"/>
      <c r="X187" s="34"/>
    </row>
    <row r="188" spans="1:24" x14ac:dyDescent="0.2">
      <c r="M188" s="33"/>
      <c r="N188" s="1"/>
      <c r="O188" s="6"/>
      <c r="P188" s="1"/>
      <c r="Q188" s="7"/>
      <c r="R188" s="1"/>
      <c r="S188" s="1"/>
      <c r="T188" s="13" t="s">
        <v>159</v>
      </c>
      <c r="U188" s="1"/>
      <c r="V188" s="1"/>
      <c r="W188" s="95" t="e">
        <f>EXP(W185)</f>
        <v>#DIV/0!</v>
      </c>
      <c r="X188" s="34"/>
    </row>
    <row r="189" spans="1:24" x14ac:dyDescent="0.2">
      <c r="M189" s="33"/>
      <c r="N189" s="1"/>
      <c r="O189" s="8"/>
      <c r="P189" s="2"/>
      <c r="Q189" s="9"/>
      <c r="R189" s="1"/>
      <c r="S189" s="1"/>
      <c r="T189" s="13" t="s">
        <v>160</v>
      </c>
      <c r="U189" s="1"/>
      <c r="V189" s="1"/>
      <c r="W189" s="7"/>
      <c r="X189" s="34"/>
    </row>
    <row r="190" spans="1:24" x14ac:dyDescent="0.2">
      <c r="M190" s="33"/>
      <c r="N190" s="1"/>
      <c r="O190" s="1"/>
      <c r="P190" s="1"/>
      <c r="Q190" s="1"/>
      <c r="R190" s="1"/>
      <c r="S190" s="1"/>
      <c r="T190" s="27" t="s">
        <v>161</v>
      </c>
      <c r="U190" s="2"/>
      <c r="V190" s="2"/>
      <c r="W190" s="9"/>
      <c r="X190" s="34"/>
    </row>
    <row r="191" spans="1:24" ht="13.5" thickBot="1" x14ac:dyDescent="0.25">
      <c r="M191" s="3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34"/>
    </row>
    <row r="192" spans="1:24" x14ac:dyDescent="0.2">
      <c r="M192" s="33"/>
      <c r="N192" s="30"/>
      <c r="O192" s="45" t="s">
        <v>150</v>
      </c>
      <c r="P192" s="31"/>
      <c r="Q192" s="31"/>
      <c r="R192" s="31"/>
      <c r="S192" s="31"/>
      <c r="T192" s="31"/>
      <c r="U192" s="52"/>
      <c r="V192" s="32"/>
      <c r="W192" s="1"/>
      <c r="X192" s="34"/>
    </row>
    <row r="193" spans="13:24" x14ac:dyDescent="0.2">
      <c r="M193" s="33"/>
      <c r="N193" s="33"/>
      <c r="O193" s="3" t="s">
        <v>55</v>
      </c>
      <c r="P193" s="4"/>
      <c r="Q193" s="5"/>
      <c r="R193" s="1"/>
      <c r="S193" s="3" t="s">
        <v>54</v>
      </c>
      <c r="T193" s="4"/>
      <c r="U193" s="5"/>
      <c r="V193" s="34"/>
      <c r="W193" s="1"/>
      <c r="X193" s="34"/>
    </row>
    <row r="194" spans="13:24" x14ac:dyDescent="0.2">
      <c r="M194" s="33"/>
      <c r="N194" s="33" t="s">
        <v>104</v>
      </c>
      <c r="O194" s="6">
        <f t="shared" ref="O194:Q203" si="29">IF(ISNUMBER(P67),P67,-1)</f>
        <v>-1</v>
      </c>
      <c r="P194" s="1">
        <f t="shared" si="29"/>
        <v>-1</v>
      </c>
      <c r="Q194" s="7">
        <f t="shared" si="29"/>
        <v>-1</v>
      </c>
      <c r="R194" s="1"/>
      <c r="S194" s="6">
        <f>IF(ISNUMBER(P99),P99,-1)</f>
        <v>-1</v>
      </c>
      <c r="T194" s="1">
        <f t="shared" ref="T194:T203" si="30">IF(ISNUMBER(Q99),Q99,-1)</f>
        <v>-1</v>
      </c>
      <c r="U194" s="7">
        <f t="shared" ref="U194:U203" si="31">IF(ISNUMBER(R99),R99,-1)</f>
        <v>-1</v>
      </c>
      <c r="V194" s="34"/>
      <c r="W194" s="1"/>
      <c r="X194" s="34"/>
    </row>
    <row r="195" spans="13:24" x14ac:dyDescent="0.2">
      <c r="M195" s="33"/>
      <c r="N195" s="33" t="s">
        <v>105</v>
      </c>
      <c r="O195" s="6">
        <f t="shared" si="29"/>
        <v>-1</v>
      </c>
      <c r="P195" s="1">
        <f t="shared" si="29"/>
        <v>-1</v>
      </c>
      <c r="Q195" s="7">
        <f t="shared" si="29"/>
        <v>-1</v>
      </c>
      <c r="R195" s="1"/>
      <c r="S195" s="6">
        <f t="shared" ref="S195:S203" si="32">IF(ISNUMBER(P100),P100,-1)</f>
        <v>-1</v>
      </c>
      <c r="T195" s="1">
        <f t="shared" si="30"/>
        <v>-1</v>
      </c>
      <c r="U195" s="7">
        <f t="shared" si="31"/>
        <v>-1</v>
      </c>
      <c r="V195" s="34"/>
      <c r="W195" s="1"/>
      <c r="X195" s="34"/>
    </row>
    <row r="196" spans="13:24" x14ac:dyDescent="0.2">
      <c r="M196" s="33"/>
      <c r="N196" s="33" t="s">
        <v>106</v>
      </c>
      <c r="O196" s="6">
        <f t="shared" si="29"/>
        <v>-1</v>
      </c>
      <c r="P196" s="1">
        <f t="shared" si="29"/>
        <v>-1</v>
      </c>
      <c r="Q196" s="7">
        <f t="shared" si="29"/>
        <v>-1</v>
      </c>
      <c r="R196" s="1"/>
      <c r="S196" s="6">
        <f t="shared" si="32"/>
        <v>-1</v>
      </c>
      <c r="T196" s="1">
        <f t="shared" si="30"/>
        <v>-1</v>
      </c>
      <c r="U196" s="7">
        <f t="shared" si="31"/>
        <v>-1</v>
      </c>
      <c r="V196" s="34"/>
      <c r="W196" s="1"/>
      <c r="X196" s="34"/>
    </row>
    <row r="197" spans="13:24" x14ac:dyDescent="0.2">
      <c r="M197" s="33"/>
      <c r="N197" s="33" t="s">
        <v>107</v>
      </c>
      <c r="O197" s="6">
        <f t="shared" si="29"/>
        <v>-1</v>
      </c>
      <c r="P197" s="1">
        <f t="shared" si="29"/>
        <v>-1</v>
      </c>
      <c r="Q197" s="7">
        <f t="shared" si="29"/>
        <v>-1</v>
      </c>
      <c r="R197" s="1"/>
      <c r="S197" s="6">
        <f t="shared" si="32"/>
        <v>-1</v>
      </c>
      <c r="T197" s="1">
        <f t="shared" si="30"/>
        <v>-1</v>
      </c>
      <c r="U197" s="7">
        <f t="shared" si="31"/>
        <v>-1</v>
      </c>
      <c r="V197" s="34"/>
      <c r="W197" s="1"/>
      <c r="X197" s="34"/>
    </row>
    <row r="198" spans="13:24" x14ac:dyDescent="0.2">
      <c r="M198" s="33"/>
      <c r="N198" s="33" t="s">
        <v>108</v>
      </c>
      <c r="O198" s="6">
        <f t="shared" si="29"/>
        <v>-1</v>
      </c>
      <c r="P198" s="1">
        <f t="shared" si="29"/>
        <v>-1</v>
      </c>
      <c r="Q198" s="7">
        <f t="shared" si="29"/>
        <v>-1</v>
      </c>
      <c r="R198" s="1"/>
      <c r="S198" s="6">
        <f t="shared" si="32"/>
        <v>-1</v>
      </c>
      <c r="T198" s="1">
        <f t="shared" si="30"/>
        <v>-1</v>
      </c>
      <c r="U198" s="7">
        <f t="shared" si="31"/>
        <v>-1</v>
      </c>
      <c r="V198" s="34"/>
      <c r="W198" s="1"/>
      <c r="X198" s="34"/>
    </row>
    <row r="199" spans="13:24" x14ac:dyDescent="0.2">
      <c r="M199" s="33"/>
      <c r="N199" s="33" t="s">
        <v>109</v>
      </c>
      <c r="O199" s="6">
        <f t="shared" si="29"/>
        <v>-1</v>
      </c>
      <c r="P199" s="1">
        <f t="shared" si="29"/>
        <v>-1</v>
      </c>
      <c r="Q199" s="7">
        <f t="shared" si="29"/>
        <v>-1</v>
      </c>
      <c r="R199" s="1"/>
      <c r="S199" s="6">
        <f t="shared" si="32"/>
        <v>-1</v>
      </c>
      <c r="T199" s="1">
        <f t="shared" si="30"/>
        <v>-1</v>
      </c>
      <c r="U199" s="7">
        <f t="shared" si="31"/>
        <v>-1</v>
      </c>
      <c r="V199" s="34"/>
      <c r="W199" s="1"/>
      <c r="X199" s="34"/>
    </row>
    <row r="200" spans="13:24" x14ac:dyDescent="0.2">
      <c r="M200" s="33"/>
      <c r="N200" s="33" t="s">
        <v>110</v>
      </c>
      <c r="O200" s="6">
        <f t="shared" si="29"/>
        <v>-1</v>
      </c>
      <c r="P200" s="1">
        <f t="shared" si="29"/>
        <v>-1</v>
      </c>
      <c r="Q200" s="7">
        <f t="shared" si="29"/>
        <v>-1</v>
      </c>
      <c r="R200" s="1"/>
      <c r="S200" s="6">
        <f t="shared" si="32"/>
        <v>-1</v>
      </c>
      <c r="T200" s="1">
        <f t="shared" si="30"/>
        <v>-1</v>
      </c>
      <c r="U200" s="7">
        <f t="shared" si="31"/>
        <v>-1</v>
      </c>
      <c r="V200" s="34"/>
      <c r="W200" s="1"/>
      <c r="X200" s="34"/>
    </row>
    <row r="201" spans="13:24" x14ac:dyDescent="0.2">
      <c r="M201" s="33"/>
      <c r="N201" s="33" t="s">
        <v>111</v>
      </c>
      <c r="O201" s="6">
        <f t="shared" si="29"/>
        <v>-1</v>
      </c>
      <c r="P201" s="1">
        <f t="shared" si="29"/>
        <v>-1</v>
      </c>
      <c r="Q201" s="7">
        <f t="shared" si="29"/>
        <v>-1</v>
      </c>
      <c r="R201" s="1"/>
      <c r="S201" s="6">
        <f t="shared" si="32"/>
        <v>-1</v>
      </c>
      <c r="T201" s="1">
        <f t="shared" si="30"/>
        <v>-1</v>
      </c>
      <c r="U201" s="7">
        <f t="shared" si="31"/>
        <v>-1</v>
      </c>
      <c r="V201" s="34"/>
      <c r="W201" s="1"/>
      <c r="X201" s="34"/>
    </row>
    <row r="202" spans="13:24" x14ac:dyDescent="0.2">
      <c r="M202" s="33"/>
      <c r="N202" s="33" t="s">
        <v>112</v>
      </c>
      <c r="O202" s="6">
        <f t="shared" si="29"/>
        <v>-1</v>
      </c>
      <c r="P202" s="1">
        <f t="shared" si="29"/>
        <v>-1</v>
      </c>
      <c r="Q202" s="7">
        <f t="shared" si="29"/>
        <v>-1</v>
      </c>
      <c r="R202" s="1"/>
      <c r="S202" s="6">
        <f t="shared" si="32"/>
        <v>-1</v>
      </c>
      <c r="T202" s="1">
        <f t="shared" si="30"/>
        <v>-1</v>
      </c>
      <c r="U202" s="7">
        <f t="shared" si="31"/>
        <v>-1</v>
      </c>
      <c r="V202" s="34"/>
      <c r="W202" s="1"/>
      <c r="X202" s="34"/>
    </row>
    <row r="203" spans="13:24" x14ac:dyDescent="0.2">
      <c r="M203" s="33"/>
      <c r="N203" s="33" t="s">
        <v>113</v>
      </c>
      <c r="O203" s="8">
        <f t="shared" si="29"/>
        <v>-1</v>
      </c>
      <c r="P203" s="2">
        <f t="shared" si="29"/>
        <v>-1</v>
      </c>
      <c r="Q203" s="9">
        <f t="shared" si="29"/>
        <v>-1</v>
      </c>
      <c r="R203" s="48"/>
      <c r="S203" s="8">
        <f t="shared" si="32"/>
        <v>-1</v>
      </c>
      <c r="T203" s="2">
        <f t="shared" si="30"/>
        <v>-1</v>
      </c>
      <c r="U203" s="9">
        <f t="shared" si="31"/>
        <v>-1</v>
      </c>
      <c r="V203" s="34"/>
      <c r="W203" s="1"/>
      <c r="X203" s="34"/>
    </row>
    <row r="204" spans="13:24" ht="13.5" thickBot="1" x14ac:dyDescent="0.25">
      <c r="M204" s="33"/>
      <c r="N204" s="35"/>
      <c r="O204" s="36"/>
      <c r="P204" s="36"/>
      <c r="Q204" s="36"/>
      <c r="R204" s="36"/>
      <c r="S204" s="36"/>
      <c r="T204" s="36"/>
      <c r="U204" s="36"/>
      <c r="V204" s="37"/>
      <c r="W204" s="1"/>
      <c r="X204" s="34"/>
    </row>
    <row r="205" spans="13:24" x14ac:dyDescent="0.2">
      <c r="M205" s="3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34"/>
    </row>
    <row r="206" spans="13:24" x14ac:dyDescent="0.2">
      <c r="M206" s="3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34"/>
    </row>
    <row r="207" spans="13:24" x14ac:dyDescent="0.2">
      <c r="M207" s="3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34"/>
    </row>
    <row r="208" spans="13:24" x14ac:dyDescent="0.2">
      <c r="M208" s="3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34"/>
    </row>
    <row r="209" spans="13:24" x14ac:dyDescent="0.2">
      <c r="M209" s="3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34"/>
    </row>
    <row r="210" spans="13:24" x14ac:dyDescent="0.2">
      <c r="M210" s="3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34"/>
    </row>
    <row r="211" spans="13:24" x14ac:dyDescent="0.2">
      <c r="M211" s="3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34"/>
    </row>
    <row r="212" spans="13:24" x14ac:dyDescent="0.2">
      <c r="M212" s="3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34"/>
    </row>
    <row r="213" spans="13:24" x14ac:dyDescent="0.2">
      <c r="M213" s="3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34"/>
    </row>
    <row r="214" spans="13:24" x14ac:dyDescent="0.2">
      <c r="M214" s="3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34"/>
    </row>
    <row r="215" spans="13:24" x14ac:dyDescent="0.2">
      <c r="M215" s="3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34"/>
    </row>
    <row r="216" spans="13:24" x14ac:dyDescent="0.2">
      <c r="M216" s="3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34"/>
    </row>
    <row r="217" spans="13:24" x14ac:dyDescent="0.2">
      <c r="M217" s="3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34"/>
    </row>
    <row r="218" spans="13:24" x14ac:dyDescent="0.2">
      <c r="M218" s="3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34"/>
    </row>
    <row r="219" spans="13:24" x14ac:dyDescent="0.2">
      <c r="M219" s="3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34"/>
    </row>
    <row r="220" spans="13:24" x14ac:dyDescent="0.2">
      <c r="M220" s="3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34"/>
    </row>
    <row r="221" spans="13:24" x14ac:dyDescent="0.2">
      <c r="M221" s="3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34"/>
    </row>
    <row r="222" spans="13:24" x14ac:dyDescent="0.2">
      <c r="M222" s="3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34"/>
    </row>
    <row r="223" spans="13:24" x14ac:dyDescent="0.2">
      <c r="M223" s="3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34"/>
    </row>
    <row r="224" spans="13:24" ht="13.5" thickBot="1" x14ac:dyDescent="0.25">
      <c r="M224" s="3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34"/>
    </row>
    <row r="225" spans="13:24" x14ac:dyDescent="0.2">
      <c r="M225" s="33"/>
      <c r="N225" s="30"/>
      <c r="O225" s="45" t="s">
        <v>151</v>
      </c>
      <c r="P225" s="31"/>
      <c r="Q225" s="31"/>
      <c r="R225" s="31"/>
      <c r="S225" s="31"/>
      <c r="T225" s="31"/>
      <c r="U225" s="31"/>
      <c r="V225" s="32"/>
      <c r="W225" s="1"/>
      <c r="X225" s="34"/>
    </row>
    <row r="226" spans="13:24" x14ac:dyDescent="0.2">
      <c r="M226" s="33"/>
      <c r="N226" s="33"/>
      <c r="O226" s="3" t="s">
        <v>55</v>
      </c>
      <c r="P226" s="4"/>
      <c r="Q226" s="5"/>
      <c r="R226" s="1"/>
      <c r="S226" s="3" t="s">
        <v>54</v>
      </c>
      <c r="T226" s="4"/>
      <c r="U226" s="5"/>
      <c r="V226" s="34"/>
      <c r="W226" s="1"/>
      <c r="X226" s="34"/>
    </row>
    <row r="227" spans="13:24" x14ac:dyDescent="0.2">
      <c r="M227" s="33"/>
      <c r="N227" s="33" t="s">
        <v>104</v>
      </c>
      <c r="O227" s="6">
        <f>IF(ISNUMBER(P67),LOG(EXP(P67)),-1)</f>
        <v>-1</v>
      </c>
      <c r="P227" s="1">
        <f>IF(ISNUMBER(Q67),LOG(EXP(Q67)),-1)</f>
        <v>-1</v>
      </c>
      <c r="Q227" s="7">
        <f>IF(ISNUMBER(R67),LOG(EXP(R67)),-1)</f>
        <v>-1</v>
      </c>
      <c r="R227" s="1"/>
      <c r="S227" s="6">
        <f>IF(ISNUMBER(P99),LOG(EXP(P99)),-1)</f>
        <v>-1</v>
      </c>
      <c r="T227" s="1">
        <f t="shared" ref="T227:U236" si="33">IF(ISNUMBER(Q99),LOG(EXP(Q99)),-1)</f>
        <v>-1</v>
      </c>
      <c r="U227" s="7">
        <f t="shared" si="33"/>
        <v>-1</v>
      </c>
      <c r="V227" s="34"/>
      <c r="W227" s="1"/>
      <c r="X227" s="34"/>
    </row>
    <row r="228" spans="13:24" x14ac:dyDescent="0.2">
      <c r="M228" s="33"/>
      <c r="N228" s="33" t="s">
        <v>105</v>
      </c>
      <c r="O228" s="6">
        <f>IF(ISNUMBER(P68),LOG(EXP(P68)),-1)</f>
        <v>-1</v>
      </c>
      <c r="P228" s="1">
        <f t="shared" ref="O228:Q236" si="34">IF(ISNUMBER(Q68),LOG(EXP(Q68)),-1)</f>
        <v>-1</v>
      </c>
      <c r="Q228" s="7">
        <f t="shared" si="34"/>
        <v>-1</v>
      </c>
      <c r="R228" s="1"/>
      <c r="S228" s="6">
        <f t="shared" ref="S228:S236" si="35">IF(ISNUMBER(P100),LOG(EXP(P100)),-1)</f>
        <v>-1</v>
      </c>
      <c r="T228" s="1">
        <f t="shared" si="33"/>
        <v>-1</v>
      </c>
      <c r="U228" s="7">
        <f t="shared" si="33"/>
        <v>-1</v>
      </c>
      <c r="V228" s="34"/>
      <c r="W228" s="1"/>
      <c r="X228" s="34"/>
    </row>
    <row r="229" spans="13:24" x14ac:dyDescent="0.2">
      <c r="M229" s="33"/>
      <c r="N229" s="33" t="s">
        <v>106</v>
      </c>
      <c r="O229" s="6">
        <f t="shared" si="34"/>
        <v>-1</v>
      </c>
      <c r="P229" s="1">
        <f t="shared" si="34"/>
        <v>-1</v>
      </c>
      <c r="Q229" s="7">
        <f t="shared" si="34"/>
        <v>-1</v>
      </c>
      <c r="R229" s="1"/>
      <c r="S229" s="6">
        <f t="shared" si="35"/>
        <v>-1</v>
      </c>
      <c r="T229" s="1">
        <f t="shared" si="33"/>
        <v>-1</v>
      </c>
      <c r="U229" s="7">
        <f t="shared" si="33"/>
        <v>-1</v>
      </c>
      <c r="V229" s="34"/>
      <c r="W229" s="1"/>
      <c r="X229" s="34"/>
    </row>
    <row r="230" spans="13:24" x14ac:dyDescent="0.2">
      <c r="M230" s="33"/>
      <c r="N230" s="33" t="s">
        <v>107</v>
      </c>
      <c r="O230" s="6">
        <f t="shared" si="34"/>
        <v>-1</v>
      </c>
      <c r="P230" s="1">
        <f t="shared" si="34"/>
        <v>-1</v>
      </c>
      <c r="Q230" s="7">
        <f t="shared" si="34"/>
        <v>-1</v>
      </c>
      <c r="R230" s="1"/>
      <c r="S230" s="6">
        <f t="shared" si="35"/>
        <v>-1</v>
      </c>
      <c r="T230" s="1">
        <f t="shared" si="33"/>
        <v>-1</v>
      </c>
      <c r="U230" s="7">
        <f t="shared" si="33"/>
        <v>-1</v>
      </c>
      <c r="V230" s="34"/>
      <c r="W230" s="1"/>
      <c r="X230" s="34"/>
    </row>
    <row r="231" spans="13:24" x14ac:dyDescent="0.2">
      <c r="M231" s="33"/>
      <c r="N231" s="33" t="s">
        <v>108</v>
      </c>
      <c r="O231" s="6">
        <f t="shared" si="34"/>
        <v>-1</v>
      </c>
      <c r="P231" s="1">
        <f t="shared" si="34"/>
        <v>-1</v>
      </c>
      <c r="Q231" s="7">
        <f t="shared" si="34"/>
        <v>-1</v>
      </c>
      <c r="R231" s="1"/>
      <c r="S231" s="6">
        <f t="shared" si="35"/>
        <v>-1</v>
      </c>
      <c r="T231" s="1">
        <f t="shared" si="33"/>
        <v>-1</v>
      </c>
      <c r="U231" s="7">
        <f t="shared" si="33"/>
        <v>-1</v>
      </c>
      <c r="V231" s="34"/>
      <c r="W231" s="1"/>
      <c r="X231" s="34"/>
    </row>
    <row r="232" spans="13:24" x14ac:dyDescent="0.2">
      <c r="M232" s="33"/>
      <c r="N232" s="33" t="s">
        <v>109</v>
      </c>
      <c r="O232" s="6">
        <f t="shared" si="34"/>
        <v>-1</v>
      </c>
      <c r="P232" s="1">
        <f t="shared" si="34"/>
        <v>-1</v>
      </c>
      <c r="Q232" s="7">
        <f t="shared" si="34"/>
        <v>-1</v>
      </c>
      <c r="R232" s="1"/>
      <c r="S232" s="6">
        <f t="shared" si="35"/>
        <v>-1</v>
      </c>
      <c r="T232" s="1">
        <f t="shared" si="33"/>
        <v>-1</v>
      </c>
      <c r="U232" s="7">
        <f t="shared" si="33"/>
        <v>-1</v>
      </c>
      <c r="V232" s="34"/>
      <c r="W232" s="1"/>
      <c r="X232" s="34"/>
    </row>
    <row r="233" spans="13:24" x14ac:dyDescent="0.2">
      <c r="M233" s="33"/>
      <c r="N233" s="33" t="s">
        <v>110</v>
      </c>
      <c r="O233" s="6">
        <f t="shared" si="34"/>
        <v>-1</v>
      </c>
      <c r="P233" s="1">
        <f t="shared" si="34"/>
        <v>-1</v>
      </c>
      <c r="Q233" s="7">
        <f t="shared" si="34"/>
        <v>-1</v>
      </c>
      <c r="R233" s="1"/>
      <c r="S233" s="6">
        <f t="shared" si="35"/>
        <v>-1</v>
      </c>
      <c r="T233" s="1">
        <f t="shared" si="33"/>
        <v>-1</v>
      </c>
      <c r="U233" s="7">
        <f t="shared" si="33"/>
        <v>-1</v>
      </c>
      <c r="V233" s="34"/>
      <c r="W233" s="1"/>
      <c r="X233" s="34"/>
    </row>
    <row r="234" spans="13:24" x14ac:dyDescent="0.2">
      <c r="M234" s="33"/>
      <c r="N234" s="33" t="s">
        <v>111</v>
      </c>
      <c r="O234" s="6">
        <f t="shared" si="34"/>
        <v>-1</v>
      </c>
      <c r="P234" s="1">
        <f t="shared" si="34"/>
        <v>-1</v>
      </c>
      <c r="Q234" s="7">
        <f t="shared" si="34"/>
        <v>-1</v>
      </c>
      <c r="R234" s="1"/>
      <c r="S234" s="6">
        <f t="shared" si="35"/>
        <v>-1</v>
      </c>
      <c r="T234" s="1">
        <f t="shared" si="33"/>
        <v>-1</v>
      </c>
      <c r="U234" s="7">
        <f t="shared" si="33"/>
        <v>-1</v>
      </c>
      <c r="V234" s="34"/>
      <c r="W234" s="1"/>
      <c r="X234" s="34"/>
    </row>
    <row r="235" spans="13:24" x14ac:dyDescent="0.2">
      <c r="M235" s="33"/>
      <c r="N235" s="33" t="s">
        <v>112</v>
      </c>
      <c r="O235" s="6">
        <f t="shared" si="34"/>
        <v>-1</v>
      </c>
      <c r="P235" s="1">
        <f t="shared" si="34"/>
        <v>-1</v>
      </c>
      <c r="Q235" s="7">
        <f t="shared" si="34"/>
        <v>-1</v>
      </c>
      <c r="R235" s="1"/>
      <c r="S235" s="6">
        <f t="shared" si="35"/>
        <v>-1</v>
      </c>
      <c r="T235" s="1">
        <f t="shared" si="33"/>
        <v>-1</v>
      </c>
      <c r="U235" s="7">
        <f t="shared" si="33"/>
        <v>-1</v>
      </c>
      <c r="V235" s="34"/>
      <c r="W235" s="1"/>
      <c r="X235" s="34"/>
    </row>
    <row r="236" spans="13:24" x14ac:dyDescent="0.2">
      <c r="M236" s="33"/>
      <c r="N236" s="33" t="s">
        <v>113</v>
      </c>
      <c r="O236" s="8">
        <f t="shared" si="34"/>
        <v>-1</v>
      </c>
      <c r="P236" s="2">
        <f t="shared" si="34"/>
        <v>-1</v>
      </c>
      <c r="Q236" s="9">
        <f t="shared" si="34"/>
        <v>-1</v>
      </c>
      <c r="R236" s="1"/>
      <c r="S236" s="8">
        <f t="shared" si="35"/>
        <v>-1</v>
      </c>
      <c r="T236" s="2">
        <f t="shared" si="33"/>
        <v>-1</v>
      </c>
      <c r="U236" s="9">
        <f t="shared" si="33"/>
        <v>-1</v>
      </c>
      <c r="V236" s="34"/>
      <c r="W236" s="1"/>
      <c r="X236" s="34"/>
    </row>
    <row r="237" spans="13:24" ht="13.5" thickBot="1" x14ac:dyDescent="0.25">
      <c r="M237" s="33"/>
      <c r="N237" s="35"/>
      <c r="O237" s="36"/>
      <c r="P237" s="36"/>
      <c r="Q237" s="36"/>
      <c r="R237" s="36"/>
      <c r="S237" s="36"/>
      <c r="T237" s="36"/>
      <c r="U237" s="36"/>
      <c r="V237" s="37"/>
      <c r="W237" s="1"/>
      <c r="X237" s="34"/>
    </row>
    <row r="238" spans="13:24" x14ac:dyDescent="0.2">
      <c r="M238" s="3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34"/>
    </row>
    <row r="239" spans="13:24" x14ac:dyDescent="0.2">
      <c r="M239" s="3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34"/>
    </row>
    <row r="240" spans="13:24" x14ac:dyDescent="0.2">
      <c r="M240" s="3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34"/>
    </row>
    <row r="241" spans="13:24" x14ac:dyDescent="0.2">
      <c r="M241" s="3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34"/>
    </row>
    <row r="242" spans="13:24" x14ac:dyDescent="0.2">
      <c r="M242" s="33"/>
      <c r="N242" s="1"/>
      <c r="O242" s="28" t="s">
        <v>53</v>
      </c>
      <c r="P242" s="4"/>
      <c r="Q242" s="5"/>
      <c r="R242" s="1"/>
      <c r="S242" s="28" t="s">
        <v>157</v>
      </c>
      <c r="T242" s="4"/>
      <c r="U242" s="4"/>
      <c r="V242" s="5"/>
      <c r="W242" s="1"/>
      <c r="X242" s="34"/>
    </row>
    <row r="243" spans="13:24" x14ac:dyDescent="0.2">
      <c r="M243" s="33"/>
      <c r="N243" s="1"/>
      <c r="O243" s="49" t="s">
        <v>100</v>
      </c>
      <c r="P243" s="1"/>
      <c r="Q243" s="7"/>
      <c r="R243" s="1"/>
      <c r="S243" s="6"/>
      <c r="T243" s="1"/>
      <c r="U243" s="1"/>
      <c r="V243" s="7"/>
      <c r="W243" s="1"/>
      <c r="X243" s="34"/>
    </row>
    <row r="244" spans="13:24" x14ac:dyDescent="0.2">
      <c r="M244" s="33"/>
      <c r="N244" s="1"/>
      <c r="O244" s="6" t="s">
        <v>94</v>
      </c>
      <c r="P244" s="1">
        <v>1.5</v>
      </c>
      <c r="Q244" s="1">
        <v>2.8</v>
      </c>
      <c r="R244" s="1"/>
      <c r="S244" s="6" t="s">
        <v>94</v>
      </c>
      <c r="T244" s="1"/>
      <c r="U244" s="1"/>
      <c r="V244" s="7">
        <v>1</v>
      </c>
      <c r="W244" s="1"/>
      <c r="X244" s="34"/>
    </row>
    <row r="245" spans="13:24" x14ac:dyDescent="0.2">
      <c r="M245" s="33"/>
      <c r="N245" s="1"/>
      <c r="O245" s="6" t="s">
        <v>152</v>
      </c>
      <c r="P245" s="44">
        <f>LOG(P244)</f>
        <v>0.17609125905568124</v>
      </c>
      <c r="Q245" s="44">
        <f>LOG(Q244)</f>
        <v>0.44715803134221921</v>
      </c>
      <c r="R245" s="1"/>
      <c r="S245" s="6" t="s">
        <v>152</v>
      </c>
      <c r="T245" s="1"/>
      <c r="U245" s="1"/>
      <c r="V245" s="7">
        <f>LOG(V244)</f>
        <v>0</v>
      </c>
      <c r="W245" s="1"/>
      <c r="X245" s="34"/>
    </row>
    <row r="246" spans="13:24" x14ac:dyDescent="0.2">
      <c r="M246" s="33"/>
      <c r="N246" s="1"/>
      <c r="O246" s="6" t="s">
        <v>153</v>
      </c>
      <c r="P246" s="44" t="e">
        <f>(P245-LOG(EXP(P156)))/P155</f>
        <v>#DIV/0!</v>
      </c>
      <c r="Q246" s="44" t="e">
        <f>(Q245-LOG(EXP(P156)))/P155</f>
        <v>#DIV/0!</v>
      </c>
      <c r="R246" s="1"/>
      <c r="S246" s="6" t="s">
        <v>153</v>
      </c>
      <c r="T246" s="1"/>
      <c r="U246" s="1"/>
      <c r="V246" s="93" t="e">
        <f>(V245-LOG(EXP(P156)))/P155</f>
        <v>#DIV/0!</v>
      </c>
      <c r="W246" s="1"/>
      <c r="X246" s="34"/>
    </row>
    <row r="247" spans="13:24" x14ac:dyDescent="0.2">
      <c r="M247" s="33"/>
      <c r="N247" s="1"/>
      <c r="O247" s="6"/>
      <c r="P247" s="1"/>
      <c r="Q247" s="7"/>
      <c r="R247" s="1"/>
      <c r="S247" s="27" t="s">
        <v>158</v>
      </c>
      <c r="T247" s="2"/>
      <c r="U247" s="2"/>
      <c r="V247" s="94" t="e">
        <f>10^V246</f>
        <v>#DIV/0!</v>
      </c>
      <c r="W247" s="1"/>
      <c r="X247" s="34"/>
    </row>
    <row r="248" spans="13:24" x14ac:dyDescent="0.2">
      <c r="M248" s="33"/>
      <c r="N248" s="1"/>
      <c r="O248" s="6"/>
      <c r="P248" s="1"/>
      <c r="Q248" s="7"/>
      <c r="R248" s="1"/>
      <c r="S248" s="1"/>
      <c r="T248" s="1"/>
      <c r="U248" s="1"/>
      <c r="V248" s="1"/>
      <c r="W248" s="1"/>
      <c r="X248" s="34"/>
    </row>
    <row r="249" spans="13:24" x14ac:dyDescent="0.2">
      <c r="M249" s="33"/>
      <c r="N249" s="1"/>
      <c r="O249" s="6"/>
      <c r="P249" s="1"/>
      <c r="Q249" s="7"/>
      <c r="R249" s="1"/>
      <c r="S249" s="1"/>
      <c r="T249" s="1"/>
      <c r="U249" s="1"/>
      <c r="V249" s="1"/>
      <c r="W249" s="1"/>
      <c r="X249" s="34"/>
    </row>
    <row r="250" spans="13:24" x14ac:dyDescent="0.2">
      <c r="M250" s="33"/>
      <c r="N250" s="1"/>
      <c r="O250" s="8"/>
      <c r="P250" s="2"/>
      <c r="Q250" s="9"/>
      <c r="R250" s="1"/>
      <c r="S250" s="1"/>
      <c r="T250" s="1"/>
      <c r="U250" s="1"/>
      <c r="V250" s="1"/>
      <c r="W250" s="1"/>
      <c r="X250" s="34"/>
    </row>
    <row r="251" spans="13:24" x14ac:dyDescent="0.2">
      <c r="M251" s="3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34"/>
    </row>
    <row r="252" spans="13:24" x14ac:dyDescent="0.2">
      <c r="M252" s="3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34"/>
    </row>
    <row r="253" spans="13:24" x14ac:dyDescent="0.2">
      <c r="M253" s="3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34"/>
    </row>
    <row r="254" spans="13:24" x14ac:dyDescent="0.2">
      <c r="M254" s="3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34"/>
    </row>
    <row r="255" spans="13:24" x14ac:dyDescent="0.2">
      <c r="M255" s="3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34"/>
    </row>
    <row r="256" spans="13:24" x14ac:dyDescent="0.2">
      <c r="M256" s="3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34"/>
    </row>
    <row r="257" spans="13:24" x14ac:dyDescent="0.2">
      <c r="M257" s="3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34"/>
    </row>
    <row r="258" spans="13:24" x14ac:dyDescent="0.2">
      <c r="M258" s="3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34"/>
    </row>
    <row r="259" spans="13:24" x14ac:dyDescent="0.2">
      <c r="M259" s="3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34"/>
    </row>
    <row r="260" spans="13:24" x14ac:dyDescent="0.2">
      <c r="M260" s="3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34"/>
    </row>
    <row r="261" spans="13:24" x14ac:dyDescent="0.2">
      <c r="M261" s="3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34"/>
    </row>
    <row r="262" spans="13:24" x14ac:dyDescent="0.2">
      <c r="M262" s="3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34"/>
    </row>
    <row r="263" spans="13:24" x14ac:dyDescent="0.2">
      <c r="M263" s="3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34"/>
    </row>
    <row r="264" spans="13:24" x14ac:dyDescent="0.2">
      <c r="M264" s="3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34"/>
    </row>
    <row r="265" spans="13:24" x14ac:dyDescent="0.2">
      <c r="M265" s="3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34"/>
    </row>
    <row r="266" spans="13:24" x14ac:dyDescent="0.2">
      <c r="M266" s="3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34"/>
    </row>
    <row r="267" spans="13:24" x14ac:dyDescent="0.2">
      <c r="M267" s="3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34"/>
    </row>
    <row r="268" spans="13:24" x14ac:dyDescent="0.2">
      <c r="M268" s="3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34"/>
    </row>
    <row r="269" spans="13:24" ht="13.5" thickBot="1" x14ac:dyDescent="0.25">
      <c r="M269" s="35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7"/>
    </row>
  </sheetData>
  <sheetProtection algorithmName="SHA-512" hashValue="MNVwpZvgniZJj3DVz29Zkhm4lLJpNLt75oc4bZQ5KAf1Jmq/Ttmwl1QSe46R/+K0mdGBfraOxDcfUyIaAn60RA==" saltValue="tTXZ7GxfYKON0vpkNeT7Xg==" spinCount="100000" sheet="1" objects="1" scenarios="1"/>
  <phoneticPr fontId="0" type="noConversion"/>
  <pageMargins left="0.75" right="0.75" top="1" bottom="1" header="0" footer="0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Indtast data</vt:lpstr>
      <vt:lpstr>Vejledning og revisionshistorie</vt:lpstr>
      <vt:lpstr>Definer kalibratorværdier</vt:lpstr>
      <vt:lpstr>Beregninger</vt:lpstr>
      <vt:lpstr>'Indtast data'!Udskriftsområde</vt:lpstr>
      <vt:lpstr>'Indtast data'!Udskriftstitler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</dc:creator>
  <cp:lastModifiedBy>Karin Heidemann (DEKS)</cp:lastModifiedBy>
  <cp:lastPrinted>2010-06-28T11:31:11Z</cp:lastPrinted>
  <dcterms:created xsi:type="dcterms:W3CDTF">2005-01-06T21:42:20Z</dcterms:created>
  <dcterms:modified xsi:type="dcterms:W3CDTF">2023-09-11T06:01:54Z</dcterms:modified>
</cp:coreProperties>
</file>